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\Dropbox\In Process\BT2e_Dan\Essential Spreadsheets\Tables-Active\"/>
    </mc:Choice>
  </mc:AlternateContent>
  <bookViews>
    <workbookView xWindow="0" yWindow="0" windowWidth="28800" windowHeight="12435"/>
  </bookViews>
  <sheets>
    <sheet name="Index" sheetId="3" r:id="rId1"/>
    <sheet name="PIT" sheetId="1" r:id="rId2"/>
  </sheets>
  <definedNames>
    <definedName name="FigureD.1">PIT!$X$2:$AB$35</definedName>
    <definedName name="FigureD.10">PIT!$BI$42:$BQ$61</definedName>
    <definedName name="FigureD.11">PIT!$BT$38:$CJ$74</definedName>
    <definedName name="FigureD.12">PIT!$AO$3:$AV$39</definedName>
    <definedName name="FigureD.13">PIT!$AU$34</definedName>
    <definedName name="FigureD.14">PIT!$AV$34</definedName>
    <definedName name="FigureD.2">PIT!$AC$40:$AK$58</definedName>
    <definedName name="FigureD.3">PIT!$U$40:$AB$75</definedName>
    <definedName name="FigureD.4_D.5extended">PIT!$AC$62:$AH$94</definedName>
    <definedName name="FigureD.6extended">PIT!$AO$3:$AP$33</definedName>
    <definedName name="FigureD.7">PIT!$AN$40:$AV$58</definedName>
    <definedName name="FigureD.8">PIT!$AY$40:$BG$75</definedName>
    <definedName name="FigureD.9">PIT!$AO$3:$AS$34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M96" i="1" l="1"/>
  <c r="BL96" i="1"/>
  <c r="BM95" i="1"/>
  <c r="BL95" i="1"/>
  <c r="BL67" i="1" s="1"/>
  <c r="BM94" i="1"/>
  <c r="BL94" i="1"/>
  <c r="AH94" i="1"/>
  <c r="AG94" i="1"/>
  <c r="AF94" i="1"/>
  <c r="BM93" i="1"/>
  <c r="BL93" i="1"/>
  <c r="AR93" i="1"/>
  <c r="AQ93" i="1"/>
  <c r="AH93" i="1"/>
  <c r="AG93" i="1"/>
  <c r="AF93" i="1"/>
  <c r="BM92" i="1"/>
  <c r="BL92" i="1"/>
  <c r="AR92" i="1"/>
  <c r="AQ92" i="1"/>
  <c r="AH92" i="1"/>
  <c r="AG92" i="1"/>
  <c r="AF92" i="1"/>
  <c r="BM91" i="1"/>
  <c r="BL91" i="1"/>
  <c r="AR91" i="1"/>
  <c r="AQ91" i="1"/>
  <c r="AH91" i="1"/>
  <c r="AG91" i="1"/>
  <c r="AF91" i="1"/>
  <c r="BM90" i="1"/>
  <c r="BL90" i="1"/>
  <c r="AR90" i="1"/>
  <c r="AQ90" i="1"/>
  <c r="AH90" i="1"/>
  <c r="AG90" i="1"/>
  <c r="AF90" i="1"/>
  <c r="BM89" i="1"/>
  <c r="BL89" i="1"/>
  <c r="AR89" i="1"/>
  <c r="AQ89" i="1"/>
  <c r="AH89" i="1"/>
  <c r="AG89" i="1"/>
  <c r="AF89" i="1"/>
  <c r="BM88" i="1"/>
  <c r="BL88" i="1"/>
  <c r="AR88" i="1"/>
  <c r="AQ88" i="1"/>
  <c r="AH88" i="1"/>
  <c r="AG88" i="1"/>
  <c r="AF88" i="1"/>
  <c r="BM87" i="1"/>
  <c r="BL87" i="1"/>
  <c r="AR87" i="1"/>
  <c r="AQ87" i="1"/>
  <c r="AH87" i="1"/>
  <c r="AG87" i="1"/>
  <c r="AF87" i="1"/>
  <c r="BM86" i="1"/>
  <c r="BL86" i="1"/>
  <c r="AR86" i="1"/>
  <c r="AQ86" i="1"/>
  <c r="AH86" i="1"/>
  <c r="AG86" i="1"/>
  <c r="AF86" i="1"/>
  <c r="BM85" i="1"/>
  <c r="BL85" i="1"/>
  <c r="AR85" i="1"/>
  <c r="AQ85" i="1"/>
  <c r="AH85" i="1"/>
  <c r="AG85" i="1"/>
  <c r="AF85" i="1"/>
  <c r="BM84" i="1"/>
  <c r="BL84" i="1"/>
  <c r="AR84" i="1"/>
  <c r="AQ84" i="1"/>
  <c r="AH84" i="1"/>
  <c r="AG84" i="1"/>
  <c r="AF84" i="1"/>
  <c r="BM83" i="1"/>
  <c r="BL83" i="1"/>
  <c r="AR83" i="1"/>
  <c r="AQ83" i="1"/>
  <c r="AH83" i="1"/>
  <c r="AG83" i="1"/>
  <c r="AF83" i="1"/>
  <c r="BM82" i="1"/>
  <c r="BL82" i="1"/>
  <c r="AR82" i="1"/>
  <c r="AQ82" i="1"/>
  <c r="AH82" i="1"/>
  <c r="AG82" i="1"/>
  <c r="AF82" i="1"/>
  <c r="BM81" i="1"/>
  <c r="BL81" i="1"/>
  <c r="AR81" i="1"/>
  <c r="AQ81" i="1"/>
  <c r="AH81" i="1"/>
  <c r="AG81" i="1"/>
  <c r="AF81" i="1"/>
  <c r="BM80" i="1"/>
  <c r="BL80" i="1"/>
  <c r="AR80" i="1"/>
  <c r="AQ80" i="1"/>
  <c r="AH80" i="1"/>
  <c r="AG80" i="1"/>
  <c r="AF80" i="1"/>
  <c r="BM79" i="1"/>
  <c r="BL79" i="1"/>
  <c r="AR79" i="1"/>
  <c r="AQ79" i="1"/>
  <c r="AH79" i="1"/>
  <c r="AG79" i="1"/>
  <c r="AF79" i="1"/>
  <c r="BM78" i="1"/>
  <c r="BL78" i="1"/>
  <c r="AR78" i="1"/>
  <c r="AQ78" i="1"/>
  <c r="AH78" i="1"/>
  <c r="AG78" i="1"/>
  <c r="AF78" i="1"/>
  <c r="BM77" i="1"/>
  <c r="BL77" i="1"/>
  <c r="AR77" i="1"/>
  <c r="AQ77" i="1"/>
  <c r="AH77" i="1"/>
  <c r="AG77" i="1"/>
  <c r="AF77" i="1"/>
  <c r="BM76" i="1"/>
  <c r="BL76" i="1"/>
  <c r="AR76" i="1"/>
  <c r="AQ76" i="1"/>
  <c r="AH76" i="1"/>
  <c r="AG76" i="1"/>
  <c r="AF76" i="1"/>
  <c r="BM75" i="1"/>
  <c r="BL75" i="1"/>
  <c r="AR75" i="1"/>
  <c r="AQ75" i="1"/>
  <c r="AH75" i="1"/>
  <c r="AG75" i="1"/>
  <c r="AF75" i="1"/>
  <c r="BM74" i="1"/>
  <c r="BL74" i="1"/>
  <c r="AR74" i="1"/>
  <c r="AQ74" i="1"/>
  <c r="AH74" i="1"/>
  <c r="AG74" i="1"/>
  <c r="AF74" i="1"/>
  <c r="BM73" i="1"/>
  <c r="BL73" i="1"/>
  <c r="AR73" i="1"/>
  <c r="AQ73" i="1"/>
  <c r="AH73" i="1"/>
  <c r="AG73" i="1"/>
  <c r="AF73" i="1"/>
  <c r="BM72" i="1"/>
  <c r="BL72" i="1"/>
  <c r="AR72" i="1"/>
  <c r="AQ72" i="1"/>
  <c r="AH72" i="1"/>
  <c r="AG72" i="1"/>
  <c r="AF72" i="1"/>
  <c r="BM71" i="1"/>
  <c r="BL71" i="1"/>
  <c r="AR71" i="1"/>
  <c r="AQ71" i="1"/>
  <c r="AH71" i="1"/>
  <c r="AG71" i="1"/>
  <c r="AF71" i="1"/>
  <c r="BM70" i="1"/>
  <c r="BL70" i="1"/>
  <c r="AR70" i="1"/>
  <c r="AQ70" i="1"/>
  <c r="AH70" i="1"/>
  <c r="AG70" i="1"/>
  <c r="AF70" i="1"/>
  <c r="BM69" i="1"/>
  <c r="BL69" i="1"/>
  <c r="AR69" i="1"/>
  <c r="AQ69" i="1"/>
  <c r="AH69" i="1"/>
  <c r="AG69" i="1"/>
  <c r="AF69" i="1"/>
  <c r="BM68" i="1"/>
  <c r="AR68" i="1"/>
  <c r="AQ68" i="1"/>
  <c r="AH68" i="1"/>
  <c r="AH64" i="1" s="1"/>
  <c r="AG68" i="1"/>
  <c r="AF68" i="1"/>
  <c r="AR67" i="1"/>
  <c r="AQ67" i="1"/>
  <c r="AH67" i="1"/>
  <c r="AG67" i="1"/>
  <c r="AF67" i="1"/>
  <c r="AR66" i="1"/>
  <c r="AQ66" i="1"/>
  <c r="AQ64" i="1" s="1"/>
  <c r="AH66" i="1"/>
  <c r="AG66" i="1"/>
  <c r="AF66" i="1"/>
  <c r="AR65" i="1"/>
  <c r="AG65" i="1"/>
  <c r="AR64" i="1"/>
  <c r="AF64" i="1"/>
  <c r="AR39" i="1"/>
  <c r="AR38" i="1"/>
  <c r="AR37" i="1"/>
  <c r="AR36" i="1"/>
  <c r="Y35" i="1"/>
  <c r="U35" i="1"/>
  <c r="T35" i="1"/>
  <c r="Z35" i="1" s="1"/>
  <c r="O35" i="1"/>
  <c r="N35" i="1"/>
  <c r="E35" i="1"/>
  <c r="C35" i="1"/>
  <c r="AO34" i="1"/>
  <c r="Z34" i="1"/>
  <c r="T34" i="1"/>
  <c r="N34" i="1"/>
  <c r="O34" i="1" s="1"/>
  <c r="E34" i="1"/>
  <c r="C34" i="1"/>
  <c r="U34" i="1" s="1"/>
  <c r="Y34" i="1" s="1"/>
  <c r="AO33" i="1"/>
  <c r="Y33" i="1"/>
  <c r="X33" i="1"/>
  <c r="T33" i="1"/>
  <c r="Z33" i="1" s="1"/>
  <c r="N33" i="1"/>
  <c r="O33" i="1" s="1"/>
  <c r="E33" i="1"/>
  <c r="C33" i="1"/>
  <c r="U33" i="1" s="1"/>
  <c r="AO32" i="1"/>
  <c r="Z32" i="1"/>
  <c r="X32" i="1"/>
  <c r="U32" i="1"/>
  <c r="Y32" i="1" s="1"/>
  <c r="T32" i="1"/>
  <c r="N32" i="1"/>
  <c r="O32" i="1" s="1"/>
  <c r="E32" i="1"/>
  <c r="C32" i="1"/>
  <c r="AO31" i="1"/>
  <c r="X31" i="1"/>
  <c r="T31" i="1"/>
  <c r="Z31" i="1" s="1"/>
  <c r="N31" i="1"/>
  <c r="O31" i="1" s="1"/>
  <c r="C31" i="1"/>
  <c r="AO30" i="1"/>
  <c r="X30" i="1"/>
  <c r="U30" i="1"/>
  <c r="Y30" i="1" s="1"/>
  <c r="T30" i="1"/>
  <c r="Z30" i="1" s="1"/>
  <c r="O30" i="1"/>
  <c r="N30" i="1"/>
  <c r="E30" i="1"/>
  <c r="C30" i="1"/>
  <c r="AO29" i="1"/>
  <c r="Y29" i="1"/>
  <c r="X29" i="1"/>
  <c r="T29" i="1"/>
  <c r="Z29" i="1" s="1"/>
  <c r="N29" i="1"/>
  <c r="O29" i="1" s="1"/>
  <c r="E29" i="1"/>
  <c r="C29" i="1"/>
  <c r="U29" i="1" s="1"/>
  <c r="AO28" i="1"/>
  <c r="Z28" i="1"/>
  <c r="X28" i="1"/>
  <c r="U28" i="1"/>
  <c r="Y28" i="1" s="1"/>
  <c r="T28" i="1"/>
  <c r="O28" i="1"/>
  <c r="N28" i="1"/>
  <c r="E28" i="1"/>
  <c r="V28" i="1" s="1"/>
  <c r="AA26" i="1" s="1"/>
  <c r="AB26" i="1" s="1"/>
  <c r="C28" i="1"/>
  <c r="AO27" i="1"/>
  <c r="X27" i="1"/>
  <c r="T27" i="1"/>
  <c r="Z27" i="1" s="1"/>
  <c r="N27" i="1"/>
  <c r="O27" i="1" s="1"/>
  <c r="C27" i="1"/>
  <c r="AO26" i="1"/>
  <c r="Z26" i="1"/>
  <c r="X26" i="1"/>
  <c r="U26" i="1"/>
  <c r="Y26" i="1" s="1"/>
  <c r="T26" i="1"/>
  <c r="O26" i="1"/>
  <c r="N26" i="1"/>
  <c r="E26" i="1"/>
  <c r="C26" i="1"/>
  <c r="AO25" i="1"/>
  <c r="X25" i="1"/>
  <c r="T25" i="1"/>
  <c r="Z25" i="1" s="1"/>
  <c r="N25" i="1"/>
  <c r="O25" i="1" s="1"/>
  <c r="E25" i="1"/>
  <c r="C25" i="1"/>
  <c r="U25" i="1" s="1"/>
  <c r="Y25" i="1" s="1"/>
  <c r="AO24" i="1"/>
  <c r="Z24" i="1"/>
  <c r="X24" i="1"/>
  <c r="U24" i="1"/>
  <c r="Y24" i="1" s="1"/>
  <c r="T24" i="1"/>
  <c r="O24" i="1"/>
  <c r="N24" i="1"/>
  <c r="E24" i="1"/>
  <c r="V24" i="1" s="1"/>
  <c r="AA22" i="1" s="1"/>
  <c r="AB22" i="1" s="1"/>
  <c r="C24" i="1"/>
  <c r="AO23" i="1"/>
  <c r="X23" i="1"/>
  <c r="T23" i="1"/>
  <c r="Z23" i="1" s="1"/>
  <c r="N23" i="1"/>
  <c r="O23" i="1" s="1"/>
  <c r="C23" i="1"/>
  <c r="AO22" i="1"/>
  <c r="Z22" i="1"/>
  <c r="X22" i="1"/>
  <c r="U22" i="1"/>
  <c r="Y22" i="1" s="1"/>
  <c r="T22" i="1"/>
  <c r="O22" i="1"/>
  <c r="N22" i="1"/>
  <c r="E22" i="1"/>
  <c r="V22" i="1" s="1"/>
  <c r="AA20" i="1" s="1"/>
  <c r="AB20" i="1" s="1"/>
  <c r="C22" i="1"/>
  <c r="AO21" i="1"/>
  <c r="Y21" i="1"/>
  <c r="X21" i="1"/>
  <c r="T21" i="1"/>
  <c r="Z21" i="1" s="1"/>
  <c r="N21" i="1"/>
  <c r="O21" i="1" s="1"/>
  <c r="E21" i="1"/>
  <c r="G21" i="1" s="1"/>
  <c r="C21" i="1"/>
  <c r="U21" i="1" s="1"/>
  <c r="AO20" i="1"/>
  <c r="Z20" i="1"/>
  <c r="X20" i="1"/>
  <c r="T20" i="1"/>
  <c r="O20" i="1"/>
  <c r="N20" i="1"/>
  <c r="E20" i="1"/>
  <c r="C20" i="1"/>
  <c r="U20" i="1" s="1"/>
  <c r="Y20" i="1" s="1"/>
  <c r="AO19" i="1"/>
  <c r="X19" i="1"/>
  <c r="T19" i="1"/>
  <c r="Z19" i="1" s="1"/>
  <c r="O19" i="1"/>
  <c r="N19" i="1"/>
  <c r="E19" i="1"/>
  <c r="C19" i="1"/>
  <c r="U19" i="1" s="1"/>
  <c r="Y19" i="1" s="1"/>
  <c r="AO18" i="1"/>
  <c r="Y18" i="1"/>
  <c r="X18" i="1"/>
  <c r="U18" i="1"/>
  <c r="T18" i="1"/>
  <c r="Z18" i="1" s="1"/>
  <c r="O18" i="1"/>
  <c r="N18" i="1"/>
  <c r="E18" i="1"/>
  <c r="C18" i="1"/>
  <c r="AO17" i="1"/>
  <c r="Y17" i="1"/>
  <c r="X17" i="1"/>
  <c r="T17" i="1"/>
  <c r="Z17" i="1" s="1"/>
  <c r="O17" i="1"/>
  <c r="N17" i="1"/>
  <c r="E17" i="1"/>
  <c r="C17" i="1"/>
  <c r="U17" i="1" s="1"/>
  <c r="AO16" i="1"/>
  <c r="Z16" i="1"/>
  <c r="X16" i="1"/>
  <c r="U16" i="1"/>
  <c r="Y16" i="1" s="1"/>
  <c r="T16" i="1"/>
  <c r="O16" i="1"/>
  <c r="N16" i="1"/>
  <c r="E16" i="1"/>
  <c r="C16" i="1"/>
  <c r="AO15" i="1"/>
  <c r="Z15" i="1"/>
  <c r="X15" i="1"/>
  <c r="T15" i="1"/>
  <c r="N15" i="1"/>
  <c r="O15" i="1" s="1"/>
  <c r="C15" i="1"/>
  <c r="AO14" i="1"/>
  <c r="Z14" i="1"/>
  <c r="X14" i="1"/>
  <c r="AO13" i="1" s="1"/>
  <c r="T14" i="1"/>
  <c r="O14" i="1"/>
  <c r="N14" i="1"/>
  <c r="E14" i="1"/>
  <c r="C14" i="1"/>
  <c r="U14" i="1" s="1"/>
  <c r="Y14" i="1" s="1"/>
  <c r="Y13" i="1"/>
  <c r="X13" i="1"/>
  <c r="T13" i="1"/>
  <c r="Z13" i="1" s="1"/>
  <c r="O13" i="1"/>
  <c r="N13" i="1"/>
  <c r="E13" i="1"/>
  <c r="C13" i="1"/>
  <c r="U13" i="1" s="1"/>
  <c r="AO12" i="1"/>
  <c r="Z12" i="1"/>
  <c r="X12" i="1"/>
  <c r="U12" i="1"/>
  <c r="Y12" i="1" s="1"/>
  <c r="T12" i="1"/>
  <c r="O12" i="1"/>
  <c r="N12" i="1"/>
  <c r="E12" i="1"/>
  <c r="C12" i="1"/>
  <c r="AO11" i="1"/>
  <c r="Z11" i="1"/>
  <c r="X11" i="1"/>
  <c r="T11" i="1"/>
  <c r="N11" i="1"/>
  <c r="O11" i="1" s="1"/>
  <c r="C11" i="1"/>
  <c r="AO10" i="1"/>
  <c r="Z10" i="1"/>
  <c r="X10" i="1"/>
  <c r="AO9" i="1" s="1"/>
  <c r="T10" i="1"/>
  <c r="O10" i="1"/>
  <c r="N10" i="1"/>
  <c r="E10" i="1"/>
  <c r="C10" i="1"/>
  <c r="U10" i="1" s="1"/>
  <c r="Y10" i="1" s="1"/>
  <c r="Y9" i="1"/>
  <c r="X9" i="1"/>
  <c r="T9" i="1"/>
  <c r="Z9" i="1" s="1"/>
  <c r="O9" i="1"/>
  <c r="N9" i="1"/>
  <c r="E9" i="1"/>
  <c r="C9" i="1"/>
  <c r="U9" i="1" s="1"/>
  <c r="AO8" i="1"/>
  <c r="Z8" i="1"/>
  <c r="X8" i="1"/>
  <c r="U8" i="1"/>
  <c r="Y8" i="1" s="1"/>
  <c r="T8" i="1"/>
  <c r="O8" i="1"/>
  <c r="N8" i="1"/>
  <c r="E8" i="1"/>
  <c r="V8" i="1" s="1"/>
  <c r="AA6" i="1" s="1"/>
  <c r="AB6" i="1" s="1"/>
  <c r="C8" i="1"/>
  <c r="AO7" i="1"/>
  <c r="Z7" i="1"/>
  <c r="X7" i="1"/>
  <c r="T7" i="1"/>
  <c r="N7" i="1"/>
  <c r="O7" i="1" s="1"/>
  <c r="C7" i="1"/>
  <c r="AO6" i="1"/>
  <c r="Z6" i="1"/>
  <c r="X6" i="1"/>
  <c r="AO5" i="1" s="1"/>
  <c r="T6" i="1"/>
  <c r="O6" i="1"/>
  <c r="N6" i="1"/>
  <c r="E6" i="1"/>
  <c r="C6" i="1"/>
  <c r="U6" i="1" s="1"/>
  <c r="Y6" i="1" s="1"/>
  <c r="Y5" i="1"/>
  <c r="X5" i="1"/>
  <c r="T5" i="1"/>
  <c r="Z5" i="1" s="1"/>
  <c r="O5" i="1"/>
  <c r="N5" i="1"/>
  <c r="E5" i="1"/>
  <c r="C5" i="1"/>
  <c r="U5" i="1" s="1"/>
  <c r="AO4" i="1"/>
  <c r="Z4" i="1"/>
  <c r="X4" i="1"/>
  <c r="U4" i="1"/>
  <c r="Y4" i="1" s="1"/>
  <c r="T4" i="1"/>
  <c r="E4" i="1"/>
  <c r="C4" i="1"/>
  <c r="AO3" i="1"/>
  <c r="AA3" i="1"/>
  <c r="AS3" i="1" s="1"/>
  <c r="Y3" i="1"/>
  <c r="AP3" i="1" s="1"/>
  <c r="T3" i="1"/>
  <c r="Z3" i="1" s="1"/>
  <c r="AQ3" i="1" s="1"/>
  <c r="M2" i="1"/>
  <c r="V12" i="1" l="1"/>
  <c r="AA10" i="1" s="1"/>
  <c r="AB10" i="1" s="1"/>
  <c r="G12" i="1"/>
  <c r="G8" i="1"/>
  <c r="G28" i="1"/>
  <c r="G22" i="1"/>
  <c r="G24" i="1"/>
  <c r="V16" i="1"/>
  <c r="AA14" i="1" s="1"/>
  <c r="AB14" i="1" s="1"/>
  <c r="G16" i="1"/>
  <c r="V5" i="1"/>
  <c r="G5" i="1"/>
  <c r="V9" i="1"/>
  <c r="AA7" i="1" s="1"/>
  <c r="G9" i="1"/>
  <c r="V13" i="1"/>
  <c r="AA11" i="1" s="1"/>
  <c r="G13" i="1"/>
  <c r="V17" i="1"/>
  <c r="AA15" i="1" s="1"/>
  <c r="G17" i="1"/>
  <c r="V32" i="1"/>
  <c r="AA30" i="1" s="1"/>
  <c r="G32" i="1"/>
  <c r="V35" i="1"/>
  <c r="AA33" i="1" s="1"/>
  <c r="G35" i="1"/>
  <c r="V6" i="1"/>
  <c r="AA4" i="1" s="1"/>
  <c r="AB4" i="1" s="1"/>
  <c r="G6" i="1"/>
  <c r="V10" i="1"/>
  <c r="AA8" i="1" s="1"/>
  <c r="G10" i="1"/>
  <c r="V14" i="1"/>
  <c r="AA12" i="1" s="1"/>
  <c r="G14" i="1"/>
  <c r="G19" i="1"/>
  <c r="V19" i="1"/>
  <c r="AA17" i="1" s="1"/>
  <c r="U27" i="1"/>
  <c r="Y27" i="1" s="1"/>
  <c r="E27" i="1"/>
  <c r="V30" i="1"/>
  <c r="AA28" i="1" s="1"/>
  <c r="G30" i="1"/>
  <c r="G4" i="1"/>
  <c r="V4" i="1"/>
  <c r="U7" i="1"/>
  <c r="Y7" i="1" s="1"/>
  <c r="E7" i="1"/>
  <c r="U11" i="1"/>
  <c r="Y11" i="1" s="1"/>
  <c r="E11" i="1"/>
  <c r="U15" i="1"/>
  <c r="Y15" i="1" s="1"/>
  <c r="E15" i="1"/>
  <c r="V18" i="1"/>
  <c r="AA16" i="1" s="1"/>
  <c r="G18" i="1"/>
  <c r="V20" i="1"/>
  <c r="AA18" i="1" s="1"/>
  <c r="G20" i="1"/>
  <c r="V29" i="1"/>
  <c r="AA27" i="1" s="1"/>
  <c r="G29" i="1"/>
  <c r="V33" i="1"/>
  <c r="AA31" i="1" s="1"/>
  <c r="G33" i="1"/>
  <c r="AG64" i="1"/>
  <c r="AF63" i="1" s="1"/>
  <c r="AJ42" i="1" s="1"/>
  <c r="U31" i="1"/>
  <c r="Y31" i="1" s="1"/>
  <c r="E31" i="1"/>
  <c r="V34" i="1"/>
  <c r="AA32" i="1" s="1"/>
  <c r="G34" i="1"/>
  <c r="BM67" i="1"/>
  <c r="BL66" i="1" s="1"/>
  <c r="BP45" i="1" s="1"/>
  <c r="V21" i="1"/>
  <c r="AA19" i="1" s="1"/>
  <c r="U23" i="1"/>
  <c r="Y23" i="1" s="1"/>
  <c r="E23" i="1"/>
  <c r="V25" i="1"/>
  <c r="AA23" i="1" s="1"/>
  <c r="G25" i="1"/>
  <c r="V26" i="1"/>
  <c r="AA24" i="1" s="1"/>
  <c r="G26" i="1"/>
  <c r="AQ63" i="1"/>
  <c r="AU42" i="1" s="1"/>
  <c r="AB23" i="1" l="1"/>
  <c r="AB19" i="1"/>
  <c r="AS19" i="1"/>
  <c r="AB32" i="1"/>
  <c r="AB27" i="1"/>
  <c r="AS26" i="1"/>
  <c r="AS17" i="1"/>
  <c r="AB18" i="1"/>
  <c r="AP6" i="1"/>
  <c r="G27" i="1"/>
  <c r="V27" i="1"/>
  <c r="AA25" i="1" s="1"/>
  <c r="AB17" i="1"/>
  <c r="AS16" i="1"/>
  <c r="AB30" i="1"/>
  <c r="AH63" i="1"/>
  <c r="AS22" i="1" s="1"/>
  <c r="G31" i="1"/>
  <c r="V31" i="1"/>
  <c r="AA29" i="1" s="1"/>
  <c r="G11" i="1"/>
  <c r="V11" i="1"/>
  <c r="AA9" i="1" s="1"/>
  <c r="AP26" i="1"/>
  <c r="AB8" i="1"/>
  <c r="AS7" i="1"/>
  <c r="AB24" i="1"/>
  <c r="AS23" i="1"/>
  <c r="G23" i="1"/>
  <c r="V23" i="1"/>
  <c r="AA21" i="1" s="1"/>
  <c r="AP30" i="1"/>
  <c r="AB31" i="1"/>
  <c r="AS30" i="1"/>
  <c r="AB16" i="1"/>
  <c r="AS15" i="1"/>
  <c r="AP10" i="1"/>
  <c r="AB33" i="1"/>
  <c r="AS32" i="1"/>
  <c r="AB15" i="1"/>
  <c r="AS14" i="1"/>
  <c r="AB11" i="1"/>
  <c r="AS10" i="1"/>
  <c r="AB7" i="1"/>
  <c r="AS6" i="1"/>
  <c r="AP22" i="1"/>
  <c r="G15" i="1"/>
  <c r="V15" i="1"/>
  <c r="AA13" i="1" s="1"/>
  <c r="G7" i="1"/>
  <c r="V7" i="1"/>
  <c r="AA5" i="1" s="1"/>
  <c r="AB28" i="1"/>
  <c r="AS27" i="1"/>
  <c r="AB12" i="1"/>
  <c r="AS11" i="1"/>
  <c r="AP15" i="1"/>
  <c r="AP11" i="1"/>
  <c r="AP7" i="1"/>
  <c r="AB21" i="1" l="1"/>
  <c r="AS20" i="1"/>
  <c r="AS21" i="1"/>
  <c r="AB25" i="1"/>
  <c r="AS24" i="1"/>
  <c r="AS25" i="1"/>
  <c r="AS31" i="1"/>
  <c r="AB5" i="1"/>
  <c r="AS4" i="1"/>
  <c r="AS5" i="1"/>
  <c r="AB29" i="1"/>
  <c r="AS28" i="1"/>
  <c r="AS29" i="1"/>
  <c r="AB13" i="1"/>
  <c r="AS12" i="1"/>
  <c r="AS13" i="1"/>
  <c r="AB9" i="1"/>
  <c r="AS8" i="1"/>
  <c r="AS9" i="1"/>
  <c r="AU93" i="1"/>
  <c r="AV93" i="1" s="1"/>
  <c r="AU89" i="1"/>
  <c r="AV89" i="1" s="1"/>
  <c r="AU85" i="1"/>
  <c r="AV85" i="1" s="1"/>
  <c r="AU81" i="1"/>
  <c r="AV81" i="1" s="1"/>
  <c r="AU77" i="1"/>
  <c r="AV77" i="1" s="1"/>
  <c r="AU73" i="1"/>
  <c r="AV73" i="1" s="1"/>
  <c r="AU69" i="1"/>
  <c r="AV69" i="1" s="1"/>
  <c r="AU68" i="1"/>
  <c r="AV68" i="1" s="1"/>
  <c r="AU65" i="1"/>
  <c r="AV65" i="1" s="1"/>
  <c r="AU92" i="1"/>
  <c r="AV92" i="1" s="1"/>
  <c r="AU88" i="1"/>
  <c r="AV88" i="1" s="1"/>
  <c r="AU84" i="1"/>
  <c r="AV84" i="1" s="1"/>
  <c r="AU80" i="1"/>
  <c r="AV80" i="1" s="1"/>
  <c r="AU76" i="1"/>
  <c r="AV76" i="1" s="1"/>
  <c r="AU72" i="1"/>
  <c r="AV72" i="1" s="1"/>
  <c r="AU67" i="1"/>
  <c r="AV67" i="1" s="1"/>
  <c r="AU66" i="1"/>
  <c r="AV66" i="1" s="1"/>
  <c r="AU91" i="1"/>
  <c r="AV91" i="1" s="1"/>
  <c r="AU87" i="1"/>
  <c r="AV87" i="1" s="1"/>
  <c r="AU83" i="1"/>
  <c r="AV83" i="1" s="1"/>
  <c r="AU79" i="1"/>
  <c r="AV79" i="1" s="1"/>
  <c r="AU75" i="1"/>
  <c r="AV75" i="1" s="1"/>
  <c r="AU71" i="1"/>
  <c r="AV71" i="1" s="1"/>
  <c r="AQ21" i="1"/>
  <c r="AQ14" i="1"/>
  <c r="AQ10" i="1"/>
  <c r="AT10" i="1" s="1"/>
  <c r="AU10" i="1" s="1"/>
  <c r="AV10" i="1" s="1"/>
  <c r="AQ6" i="1"/>
  <c r="AT6" i="1" s="1"/>
  <c r="AU6" i="1" s="1"/>
  <c r="AV6" i="1" s="1"/>
  <c r="AU90" i="1"/>
  <c r="AV90" i="1" s="1"/>
  <c r="AU82" i="1"/>
  <c r="AV82" i="1" s="1"/>
  <c r="AU74" i="1"/>
  <c r="AV74" i="1" s="1"/>
  <c r="AU86" i="1"/>
  <c r="AV86" i="1" s="1"/>
  <c r="AU70" i="1"/>
  <c r="AV70" i="1" s="1"/>
  <c r="AQ15" i="1"/>
  <c r="AT15" i="1" s="1"/>
  <c r="AU15" i="1" s="1"/>
  <c r="AV15" i="1" s="1"/>
  <c r="AQ11" i="1"/>
  <c r="AT11" i="1" s="1"/>
  <c r="AU11" i="1" s="1"/>
  <c r="AV11" i="1" s="1"/>
  <c r="AQ7" i="1"/>
  <c r="AT7" i="1" s="1"/>
  <c r="AU7" i="1" s="1"/>
  <c r="AV7" i="1" s="1"/>
  <c r="AU78" i="1"/>
  <c r="AV78" i="1" s="1"/>
  <c r="AQ27" i="1"/>
  <c r="AQ17" i="1"/>
  <c r="AP8" i="1"/>
  <c r="AP18" i="1"/>
  <c r="AT18" i="1" s="1"/>
  <c r="AU18" i="1" s="1"/>
  <c r="AV18" i="1" s="1"/>
  <c r="AQ25" i="1"/>
  <c r="AP19" i="1"/>
  <c r="AQ33" i="1"/>
  <c r="AQ4" i="1"/>
  <c r="AQ16" i="1"/>
  <c r="AP32" i="1"/>
  <c r="AQ28" i="1"/>
  <c r="AP16" i="1"/>
  <c r="AT16" i="1" s="1"/>
  <c r="AU16" i="1" s="1"/>
  <c r="AV16" i="1" s="1"/>
  <c r="AQ18" i="1"/>
  <c r="AQ24" i="1"/>
  <c r="AP20" i="1"/>
  <c r="AP21" i="1"/>
  <c r="AT21" i="1" s="1"/>
  <c r="AU21" i="1" s="1"/>
  <c r="AV21" i="1" s="1"/>
  <c r="AQ13" i="1"/>
  <c r="AP27" i="1"/>
  <c r="AT27" i="1" s="1"/>
  <c r="AU27" i="1" s="1"/>
  <c r="AV27" i="1" s="1"/>
  <c r="AP34" i="1"/>
  <c r="AQ32" i="1"/>
  <c r="AQ29" i="1"/>
  <c r="AP4" i="1"/>
  <c r="AT4" i="1" s="1"/>
  <c r="AU4" i="1" s="1"/>
  <c r="AV4" i="1" s="1"/>
  <c r="AQ19" i="1"/>
  <c r="AQ30" i="1"/>
  <c r="AT30" i="1" s="1"/>
  <c r="AU30" i="1" s="1"/>
  <c r="AV30" i="1" s="1"/>
  <c r="AP29" i="1"/>
  <c r="AT29" i="1" s="1"/>
  <c r="AU29" i="1" s="1"/>
  <c r="AV29" i="1" s="1"/>
  <c r="AQ23" i="1"/>
  <c r="AQ9" i="1"/>
  <c r="AQ12" i="1"/>
  <c r="AP28" i="1"/>
  <c r="AQ20" i="1"/>
  <c r="AP23" i="1"/>
  <c r="AP33" i="1"/>
  <c r="AT33" i="1" s="1"/>
  <c r="AU33" i="1" s="1"/>
  <c r="AV33" i="1" s="1"/>
  <c r="AP12" i="1"/>
  <c r="AP5" i="1"/>
  <c r="AP9" i="1"/>
  <c r="AT9" i="1" s="1"/>
  <c r="AU9" i="1" s="1"/>
  <c r="AV9" i="1" s="1"/>
  <c r="AP13" i="1"/>
  <c r="AT13" i="1" s="1"/>
  <c r="AU13" i="1" s="1"/>
  <c r="AV13" i="1" s="1"/>
  <c r="AP17" i="1"/>
  <c r="AT17" i="1" s="1"/>
  <c r="AU17" i="1" s="1"/>
  <c r="AV17" i="1" s="1"/>
  <c r="AP24" i="1"/>
  <c r="AT24" i="1" s="1"/>
  <c r="AU24" i="1" s="1"/>
  <c r="AV24" i="1" s="1"/>
  <c r="AQ31" i="1"/>
  <c r="AQ5" i="1"/>
  <c r="AQ8" i="1"/>
  <c r="AQ22" i="1"/>
  <c r="AT22" i="1" s="1"/>
  <c r="AU22" i="1" s="1"/>
  <c r="AV22" i="1" s="1"/>
  <c r="AP25" i="1"/>
  <c r="AT25" i="1" s="1"/>
  <c r="AU25" i="1" s="1"/>
  <c r="AV25" i="1" s="1"/>
  <c r="AQ26" i="1"/>
  <c r="AT26" i="1" s="1"/>
  <c r="AU26" i="1" s="1"/>
  <c r="AV26" i="1" s="1"/>
  <c r="AQ34" i="1"/>
  <c r="AP14" i="1"/>
  <c r="AT14" i="1" s="1"/>
  <c r="AU14" i="1" s="1"/>
  <c r="AV14" i="1" s="1"/>
  <c r="AS18" i="1"/>
  <c r="AP31" i="1"/>
  <c r="AT31" i="1" s="1"/>
  <c r="AU31" i="1" s="1"/>
  <c r="AV31" i="1" s="1"/>
  <c r="AT12" i="1" l="1"/>
  <c r="AU12" i="1" s="1"/>
  <c r="AV12" i="1" s="1"/>
  <c r="AT28" i="1"/>
  <c r="AU28" i="1" s="1"/>
  <c r="AV28" i="1" s="1"/>
  <c r="AT23" i="1"/>
  <c r="AU23" i="1" s="1"/>
  <c r="AV23" i="1" s="1"/>
  <c r="AT34" i="1"/>
  <c r="AU34" i="1" s="1"/>
  <c r="AV34" i="1" s="1"/>
  <c r="AT20" i="1"/>
  <c r="AU20" i="1" s="1"/>
  <c r="AV20" i="1" s="1"/>
  <c r="AT8" i="1"/>
  <c r="AU8" i="1" s="1"/>
  <c r="AV8" i="1" s="1"/>
  <c r="AT5" i="1"/>
  <c r="AU5" i="1" s="1"/>
  <c r="AV5" i="1" s="1"/>
  <c r="AT32" i="1"/>
  <c r="AU32" i="1" s="1"/>
  <c r="AV32" i="1" s="1"/>
  <c r="AT19" i="1"/>
  <c r="AU19" i="1" s="1"/>
  <c r="AV19" i="1" s="1"/>
</calcChain>
</file>

<file path=xl/sharedStrings.xml><?xml version="1.0" encoding="utf-8"?>
<sst xmlns="http://schemas.openxmlformats.org/spreadsheetml/2006/main" count="131" uniqueCount="57">
  <si>
    <t>Adjust and Decompose Personal Income Tax (PIT)</t>
  </si>
  <si>
    <t>Lag2</t>
  </si>
  <si>
    <t>Year</t>
  </si>
  <si>
    <t>CPI</t>
  </si>
  <si>
    <t>Adj. Fact</t>
  </si>
  <si>
    <t>Personal Income Tax Millions</t>
  </si>
  <si>
    <t>Adjusted PIT Millions</t>
  </si>
  <si>
    <t>Population</t>
  </si>
  <si>
    <t>PIT Per Person</t>
  </si>
  <si>
    <t>Level</t>
  </si>
  <si>
    <t>Trend</t>
  </si>
  <si>
    <t>Growth</t>
  </si>
  <si>
    <t>Per Capita Income</t>
  </si>
  <si>
    <t>Real PCI</t>
  </si>
  <si>
    <t>Real PIT $M</t>
  </si>
  <si>
    <t>antilog validation</t>
  </si>
  <si>
    <t>Distress</t>
  </si>
  <si>
    <t>Predicted</t>
  </si>
  <si>
    <t>B0'&gt;B0</t>
  </si>
  <si>
    <t>Antilog</t>
  </si>
  <si>
    <t>Regression Model</t>
  </si>
  <si>
    <t>Intercept</t>
  </si>
  <si>
    <t>Log Real PCI Adjusted</t>
  </si>
  <si>
    <t>Log Population Adjusted</t>
  </si>
  <si>
    <t>SUMMARY OUTPUT</t>
  </si>
  <si>
    <t>DW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</si>
  <si>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</si>
  <si>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</si>
  <si>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</si>
  <si>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</si>
  <si>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</si>
  <si>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</si>
  <si>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</si>
  <si>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df</t>
  </si>
  <si>
    <t>SS</t>
  </si>
  <si>
    <t>MS</t>
  </si>
  <si>
    <t>F</t>
  </si>
  <si>
    <t>Significance F</t>
  </si>
  <si>
    <t>Regression</t>
  </si>
  <si>
    <t>Residual</t>
  </si>
  <si>
    <t>Total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</si>
  <si>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</si>
  <si>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</si>
  <si>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</si>
  <si>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</si>
  <si>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</si>
  <si>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</si>
  <si>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</si>
  <si>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Log Real PCI</t>
  </si>
  <si>
    <t>Log Population</t>
  </si>
  <si>
    <t>RESIDUAL OUTPUT</t>
  </si>
  <si>
    <t xml:space="preserve"> Durbin Watson</t>
  </si>
  <si>
    <t>ρ</t>
  </si>
  <si>
    <t>Observation</t>
  </si>
  <si>
    <t>Predicted Log Real PIT $M Adj.</t>
  </si>
  <si>
    <t>Residuals</t>
  </si>
  <si>
    <t>Use the drop down menu above to find available figures in named ranges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</si>
</sst>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_(* #,##0_);_(* \(#,##0\);_(* &quot;-&quot;??_);_(@_)"/>
    <numFmt numFmtId="165" formatCode="_(* #,##0_);_(* \(#,##0\);_(* &quot;-&quot;????_);_(@_)"/>
    <numFmt numFmtId="166" formatCode="mm/dd/yyyy"/>
    <numFmt numFmtId="167" formatCode="0.0"/>
    <numFmt numFmtId="168" formatCode="0.0000"/>
    <numFmt numFmtId="169" formatCode="_(* #,##0.0_);_(* \(#,##0.0\);_(* &quot;-&quot;??_);_(@_)"/>
    <numFmt numFmtId="170" formatCode="0.0%"/>
    <numFmt numFmtId="171" formatCode="0.000"/>
    <numFmt numFmtId="172" formatCode="0.00000"/>
    <numFmt numFmtId="173" formatCode="0.000000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9">
    <xf numFmtId="0" fontId="0" fillId="0" borderId="0" xfId="0"/>
    <xf numFmtId="164" fontId="0" fillId="0" borderId="0" xfId="1" applyNumberFormat="1" applyFont="1"/>
    <xf numFmtId="0" fontId="1" fillId="0" borderId="0" xfId="0" applyFont="1"/>
    <xf numFmtId="0" fontId="2" fillId="0" borderId="0" xfId="0" applyFont="1" applyAlignment="1">
      <alignment horizontal="center"/>
    </xf>
    <xf numFmtId="165" fontId="2" fillId="0" borderId="0" xfId="0" applyNumberFormat="1" applyFont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/>
    <xf numFmtId="165" fontId="0" fillId="0" borderId="0" xfId="0" applyNumberFormat="1"/>
    <xf numFmtId="9" fontId="0" fillId="0" borderId="0" xfId="2" applyFont="1"/>
    <xf numFmtId="43" fontId="0" fillId="0" borderId="0" xfId="1" applyNumberFormat="1" applyFont="1"/>
    <xf numFmtId="43" fontId="0" fillId="0" borderId="0" xfId="0" applyNumberFormat="1"/>
    <xf numFmtId="3" fontId="0" fillId="0" borderId="0" xfId="0" applyNumberFormat="1"/>
    <xf numFmtId="2" fontId="0" fillId="0" borderId="0" xfId="0" applyNumberFormat="1"/>
    <xf numFmtId="166" fontId="0" fillId="0" borderId="0" xfId="0" applyNumberFormat="1"/>
    <xf numFmtId="167" fontId="0" fillId="0" borderId="0" xfId="0" applyNumberFormat="1"/>
    <xf numFmtId="43" fontId="0" fillId="0" borderId="0" xfId="1" applyFont="1"/>
    <xf numFmtId="168" fontId="0" fillId="0" borderId="0" xfId="0" applyNumberFormat="1"/>
    <xf numFmtId="169" fontId="0" fillId="0" borderId="0" xfId="1" applyNumberFormat="1" applyFont="1"/>
    <xf numFmtId="170" fontId="0" fillId="0" borderId="0" xfId="2" applyNumberFormat="1" applyFont="1"/>
    <xf numFmtId="0" fontId="0" fillId="0" borderId="0" xfId="0" applyFill="1" applyBorder="1" applyAlignment="1"/>
    <xf numFmtId="171" fontId="0" fillId="0" borderId="0" xfId="0" applyNumberFormat="1" applyFill="1" applyBorder="1" applyAlignment="1"/>
    <xf numFmtId="0" fontId="0" fillId="0" borderId="4" xfId="0" applyFill="1" applyBorder="1" applyAlignment="1"/>
    <xf numFmtId="171" fontId="0" fillId="0" borderId="4" xfId="0" applyNumberFormat="1" applyFill="1" applyBorder="1" applyAlignment="1"/>
    <xf numFmtId="0" fontId="2" fillId="0" borderId="5" xfId="0" applyFont="1" applyBorder="1"/>
    <xf numFmtId="0" fontId="3" fillId="0" borderId="6" xfId="0" applyFont="1" applyFill="1" applyBorder="1" applyAlignment="1">
      <alignment horizontal="centerContinuous"/>
    </xf>
    <xf numFmtId="171" fontId="2" fillId="0" borderId="5" xfId="0" applyNumberFormat="1" applyFont="1" applyBorder="1"/>
    <xf numFmtId="168" fontId="0" fillId="0" borderId="0" xfId="0" applyNumberFormat="1" applyFill="1" applyBorder="1" applyAlignment="1"/>
    <xf numFmtId="0" fontId="0" fillId="0" borderId="0" xfId="0" applyAlignment="1">
      <alignment wrapText="1"/>
    </xf>
    <xf numFmtId="0" fontId="3" fillId="0" borderId="6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wrapText="1"/>
    </xf>
    <xf numFmtId="172" fontId="0" fillId="0" borderId="0" xfId="0" applyNumberFormat="1" applyFill="1" applyBorder="1" applyAlignment="1"/>
    <xf numFmtId="1" fontId="0" fillId="0" borderId="0" xfId="0" applyNumberFormat="1" applyFill="1" applyBorder="1" applyAlignment="1"/>
    <xf numFmtId="172" fontId="0" fillId="0" borderId="4" xfId="0" applyNumberFormat="1" applyFill="1" applyBorder="1" applyAlignment="1"/>
    <xf numFmtId="0" fontId="4" fillId="0" borderId="5" xfId="0" applyFont="1" applyBorder="1" applyAlignment="1">
      <alignment horizontal="center" vertical="center"/>
    </xf>
    <xf numFmtId="171" fontId="0" fillId="0" borderId="7" xfId="0" applyNumberFormat="1" applyBorder="1"/>
    <xf numFmtId="172" fontId="0" fillId="0" borderId="0" xfId="0" applyNumberFormat="1"/>
    <xf numFmtId="0" fontId="0" fillId="0" borderId="5" xfId="0" applyBorder="1"/>
    <xf numFmtId="172" fontId="0" fillId="0" borderId="5" xfId="0" applyNumberFormat="1" applyBorder="1" applyAlignment="1">
      <alignment wrapText="1"/>
    </xf>
    <xf numFmtId="0" fontId="1" fillId="0" borderId="0" xfId="0" applyFont="1" applyAlignment="1">
      <alignment wrapText="1"/>
    </xf>
    <xf numFmtId="0" fontId="0" fillId="0" borderId="8" xfId="0" applyBorder="1"/>
    <xf numFmtId="173" fontId="0" fillId="0" borderId="9" xfId="0" applyNumberFormat="1" applyBorder="1"/>
    <xf numFmtId="172" fontId="0" fillId="0" borderId="10" xfId="0" applyNumberFormat="1" applyBorder="1"/>
    <xf numFmtId="173" fontId="0" fillId="0" borderId="11" xfId="0" applyNumberFormat="1" applyBorder="1"/>
    <xf numFmtId="0" fontId="0" fillId="0" borderId="12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3" fillId="0" borderId="13" xfId="0" applyFont="1" applyFill="1" applyBorder="1" applyAlignment="1">
      <alignment horizontal="centerContinuous"/>
    </xf>
    <xf numFmtId="0" fontId="0" fillId="0" borderId="10" xfId="0" applyFill="1" applyBorder="1" applyAlignment="1"/>
    <xf numFmtId="0" fontId="0" fillId="0" borderId="14" xfId="0" applyFill="1" applyBorder="1" applyAlignment="1"/>
    <xf numFmtId="0" fontId="3" fillId="0" borderId="13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0" fillId="0" borderId="11" xfId="0" applyFill="1" applyBorder="1" applyAlignment="1"/>
    <xf numFmtId="0" fontId="0" fillId="0" borderId="16" xfId="0" applyFill="1" applyBorder="1" applyAlignment="1"/>
    <xf numFmtId="0" fontId="0" fillId="0" borderId="10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4" xfId="0" applyBorder="1"/>
    <xf numFmtId="0" fontId="0" fillId="0" borderId="4" xfId="0" applyBorder="1"/>
    <xf numFmtId="0" fontId="0" fillId="0" borderId="16" xfId="0" applyBorder="1"/>
    <xf numFmtId="172" fontId="0" fillId="0" borderId="11" xfId="0" applyNumberFormat="1" applyBorder="1"/>
    <xf numFmtId="172" fontId="0" fillId="0" borderId="14" xfId="0" applyNumberFormat="1" applyBorder="1"/>
    <xf numFmtId="173" fontId="0" fillId="0" borderId="16" xfId="0" applyNumberFormat="1" applyBorder="1"/>
    <xf numFmtId="172" fontId="0" fillId="0" borderId="0" xfId="0" applyNumberFormat="1" applyBorder="1"/>
    <xf numFmtId="168" fontId="0" fillId="0" borderId="11" xfId="0" applyNumberFormat="1" applyBorder="1"/>
    <xf numFmtId="168" fontId="0" fillId="0" borderId="16" xfId="0" applyNumberFormat="1" applyBorder="1"/>
    <xf numFmtId="0" fontId="2" fillId="0" borderId="8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/>
    <xf numFmtId="168" fontId="0" fillId="0" borderId="0" xfId="0" applyNumberFormat="1" applyBorder="1"/>
    <xf numFmtId="169" fontId="0" fillId="0" borderId="11" xfId="1" applyNumberFormat="1" applyFont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Log Real PCI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PIT!$Y$4:$Y$33</c:f>
              <c:numCache>
                <c:formatCode>General</c:formatCode>
                <c:ptCount val="30"/>
                <c:pt idx="0">
                  <c:v>4.476937609647762</c:v>
                </c:pt>
                <c:pt idx="1">
                  <c:v>4.4819913470487771</c:v>
                </c:pt>
                <c:pt idx="2">
                  <c:v>4.4920742750458338</c:v>
                </c:pt>
                <c:pt idx="3">
                  <c:v>4.5081380829069548</c:v>
                </c:pt>
                <c:pt idx="4">
                  <c:v>4.5320950993182585</c:v>
                </c:pt>
                <c:pt idx="5">
                  <c:v>4.5445524148378054</c:v>
                </c:pt>
                <c:pt idx="6">
                  <c:v>4.5634786155118299</c:v>
                </c:pt>
                <c:pt idx="7">
                  <c:v>4.5749368710127154</c:v>
                </c:pt>
                <c:pt idx="8">
                  <c:v>4.5954697665336139</c:v>
                </c:pt>
                <c:pt idx="9">
                  <c:v>4.6050351732434427</c:v>
                </c:pt>
                <c:pt idx="10">
                  <c:v>4.6107207264859928</c:v>
                </c:pt>
                <c:pt idx="11">
                  <c:v>4.5923610415755576</c:v>
                </c:pt>
                <c:pt idx="12">
                  <c:v>4.5975809454681302</c:v>
                </c:pt>
                <c:pt idx="13">
                  <c:v>4.5916802645002344</c:v>
                </c:pt>
                <c:pt idx="14">
                  <c:v>4.5929540782623963</c:v>
                </c:pt>
                <c:pt idx="15">
                  <c:v>4.6021452270762468</c:v>
                </c:pt>
                <c:pt idx="16">
                  <c:v>4.6112409588950687</c:v>
                </c:pt>
                <c:pt idx="17">
                  <c:v>4.6238846611255848</c:v>
                </c:pt>
                <c:pt idx="18">
                  <c:v>4.6370280439467528</c:v>
                </c:pt>
                <c:pt idx="19">
                  <c:v>4.643940283363917</c:v>
                </c:pt>
                <c:pt idx="20">
                  <c:v>4.6553963087168535</c:v>
                </c:pt>
                <c:pt idx="21">
                  <c:v>4.6537808451239346</c:v>
                </c:pt>
                <c:pt idx="22">
                  <c:v>4.6466253337663526</c:v>
                </c:pt>
                <c:pt idx="23">
                  <c:v>4.6467226431294435</c:v>
                </c:pt>
                <c:pt idx="24">
                  <c:v>4.6630946518590495</c:v>
                </c:pt>
                <c:pt idx="25">
                  <c:v>4.6752888646561805</c:v>
                </c:pt>
                <c:pt idx="26">
                  <c:v>4.6965876331208909</c:v>
                </c:pt>
                <c:pt idx="27">
                  <c:v>4.7152775707709251</c:v>
                </c:pt>
                <c:pt idx="28">
                  <c:v>4.7128119531475665</c:v>
                </c:pt>
                <c:pt idx="29">
                  <c:v>4.6902419730083782</c:v>
                </c:pt>
              </c:numCache>
            </c:numRef>
          </c:xVal>
          <c:yVal>
            <c:numRef>
              <c:f>PIT!$AE$65:$AE$94</c:f>
              <c:numCache>
                <c:formatCode>General</c:formatCode>
                <c:ptCount val="30"/>
                <c:pt idx="0">
                  <c:v>-6.0747544090347549E-2</c:v>
                </c:pt>
                <c:pt idx="1">
                  <c:v>-2.2258730499209456E-2</c:v>
                </c:pt>
                <c:pt idx="2">
                  <c:v>9.2137545395036824E-3</c:v>
                </c:pt>
                <c:pt idx="3">
                  <c:v>1.2923975299547585E-2</c:v>
                </c:pt>
                <c:pt idx="4">
                  <c:v>-1.6839806304284721E-2</c:v>
                </c:pt>
                <c:pt idx="5">
                  <c:v>2.1110504239653327E-2</c:v>
                </c:pt>
                <c:pt idx="6">
                  <c:v>-4.4551140014881252E-2</c:v>
                </c:pt>
                <c:pt idx="7">
                  <c:v>-1.442395923334594E-2</c:v>
                </c:pt>
                <c:pt idx="8">
                  <c:v>-4.8077359610831483E-2</c:v>
                </c:pt>
                <c:pt idx="9">
                  <c:v>-4.0339895643995316E-2</c:v>
                </c:pt>
                <c:pt idx="10">
                  <c:v>4.4082168975290159E-4</c:v>
                </c:pt>
                <c:pt idx="11">
                  <c:v>4.6399956618342841E-2</c:v>
                </c:pt>
                <c:pt idx="12">
                  <c:v>3.8473783859849675E-2</c:v>
                </c:pt>
                <c:pt idx="13">
                  <c:v>3.5643139487475661E-2</c:v>
                </c:pt>
                <c:pt idx="14">
                  <c:v>1.7655382444400569E-2</c:v>
                </c:pt>
                <c:pt idx="15">
                  <c:v>3.3255328008290785E-2</c:v>
                </c:pt>
                <c:pt idx="16">
                  <c:v>7.4854942979192263E-2</c:v>
                </c:pt>
                <c:pt idx="17">
                  <c:v>6.6735385224424348E-2</c:v>
                </c:pt>
                <c:pt idx="18">
                  <c:v>2.7882519073661793E-2</c:v>
                </c:pt>
                <c:pt idx="19">
                  <c:v>3.3189758376126033E-2</c:v>
                </c:pt>
                <c:pt idx="20">
                  <c:v>-9.0394170546578057E-2</c:v>
                </c:pt>
                <c:pt idx="21">
                  <c:v>-0.10285432875810319</c:v>
                </c:pt>
                <c:pt idx="22">
                  <c:v>-2.4575178178876111E-2</c:v>
                </c:pt>
                <c:pt idx="23">
                  <c:v>3.5688213811579494E-2</c:v>
                </c:pt>
                <c:pt idx="24">
                  <c:v>5.1072592838198538E-2</c:v>
                </c:pt>
                <c:pt idx="25">
                  <c:v>5.970984604176488E-2</c:v>
                </c:pt>
                <c:pt idx="26">
                  <c:v>7.7968782109065771E-2</c:v>
                </c:pt>
                <c:pt idx="27">
                  <c:v>-6.1261740943362675E-2</c:v>
                </c:pt>
                <c:pt idx="28">
                  <c:v>-7.7157397515518866E-2</c:v>
                </c:pt>
                <c:pt idx="29">
                  <c:v>-3.8737435301710033E-2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5227536"/>
        <c:axId val="391260416"/>
      </c:scatterChart>
      <c:valAx>
        <c:axId val="28522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Real PCI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91260416"/>
        <c:crosses val="autoZero"/>
        <c:crossBetween val="midCat"/>
      </c:valAx>
      <c:valAx>
        <c:axId val="391260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852275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Log Population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PIT!$Z$4:$Z$33</c:f>
              <c:numCache>
                <c:formatCode>General</c:formatCode>
                <c:ptCount val="30"/>
                <c:pt idx="0">
                  <c:v>6.8495200822779756</c:v>
                </c:pt>
                <c:pt idx="1">
                  <c:v>6.8498663166695621</c:v>
                </c:pt>
                <c:pt idx="2">
                  <c:v>6.8505451534777375</c:v>
                </c:pt>
                <c:pt idx="3">
                  <c:v>6.8543151527785584</c:v>
                </c:pt>
                <c:pt idx="4">
                  <c:v>6.8572285549116145</c:v>
                </c:pt>
                <c:pt idx="5">
                  <c:v>6.8593052553308915</c:v>
                </c:pt>
                <c:pt idx="6">
                  <c:v>6.8619480779093056</c:v>
                </c:pt>
                <c:pt idx="7">
                  <c:v>6.8628723881314517</c:v>
                </c:pt>
                <c:pt idx="8">
                  <c:v>6.862720379378775</c:v>
                </c:pt>
                <c:pt idx="9">
                  <c:v>6.8641405267824105</c:v>
                </c:pt>
                <c:pt idx="10">
                  <c:v>6.8646631761508878</c:v>
                </c:pt>
                <c:pt idx="11">
                  <c:v>6.8635893637551249</c:v>
                </c:pt>
                <c:pt idx="12">
                  <c:v>6.8636139777996341</c:v>
                </c:pt>
                <c:pt idx="13">
                  <c:v>6.8650494029701026</c:v>
                </c:pt>
                <c:pt idx="14">
                  <c:v>6.8791221543819514</c:v>
                </c:pt>
                <c:pt idx="15">
                  <c:v>6.8826975382539617</c:v>
                </c:pt>
                <c:pt idx="16">
                  <c:v>6.8863317555813364</c:v>
                </c:pt>
                <c:pt idx="17">
                  <c:v>6.8906134183774626</c:v>
                </c:pt>
                <c:pt idx="18">
                  <c:v>6.8953263386037005</c:v>
                </c:pt>
                <c:pt idx="19">
                  <c:v>6.9002392797661312</c:v>
                </c:pt>
                <c:pt idx="20">
                  <c:v>6.9040956249643619</c:v>
                </c:pt>
                <c:pt idx="21">
                  <c:v>6.9065040389186079</c:v>
                </c:pt>
                <c:pt idx="22">
                  <c:v>6.9069811532288545</c:v>
                </c:pt>
                <c:pt idx="23">
                  <c:v>6.9067698190590407</c:v>
                </c:pt>
                <c:pt idx="24">
                  <c:v>6.9054378310006772</c:v>
                </c:pt>
                <c:pt idx="25">
                  <c:v>6.9038150874183781</c:v>
                </c:pt>
                <c:pt idx="26">
                  <c:v>6.9027590371038059</c:v>
                </c:pt>
                <c:pt idx="27">
                  <c:v>6.9038371447312965</c:v>
                </c:pt>
                <c:pt idx="28">
                  <c:v>6.9067763861198745</c:v>
                </c:pt>
                <c:pt idx="29">
                  <c:v>6.9101746185769972</c:v>
                </c:pt>
              </c:numCache>
            </c:numRef>
          </c:xVal>
          <c:yVal>
            <c:numRef>
              <c:f>PIT!$AE$65:$AE$94</c:f>
              <c:numCache>
                <c:formatCode>General</c:formatCode>
                <c:ptCount val="30"/>
                <c:pt idx="0">
                  <c:v>-6.0747544090347549E-2</c:v>
                </c:pt>
                <c:pt idx="1">
                  <c:v>-2.2258730499209456E-2</c:v>
                </c:pt>
                <c:pt idx="2">
                  <c:v>9.2137545395036824E-3</c:v>
                </c:pt>
                <c:pt idx="3">
                  <c:v>1.2923975299547585E-2</c:v>
                </c:pt>
                <c:pt idx="4">
                  <c:v>-1.6839806304284721E-2</c:v>
                </c:pt>
                <c:pt idx="5">
                  <c:v>2.1110504239653327E-2</c:v>
                </c:pt>
                <c:pt idx="6">
                  <c:v>-4.4551140014881252E-2</c:v>
                </c:pt>
                <c:pt idx="7">
                  <c:v>-1.442395923334594E-2</c:v>
                </c:pt>
                <c:pt idx="8">
                  <c:v>-4.8077359610831483E-2</c:v>
                </c:pt>
                <c:pt idx="9">
                  <c:v>-4.0339895643995316E-2</c:v>
                </c:pt>
                <c:pt idx="10">
                  <c:v>4.4082168975290159E-4</c:v>
                </c:pt>
                <c:pt idx="11">
                  <c:v>4.6399956618342841E-2</c:v>
                </c:pt>
                <c:pt idx="12">
                  <c:v>3.8473783859849675E-2</c:v>
                </c:pt>
                <c:pt idx="13">
                  <c:v>3.5643139487475661E-2</c:v>
                </c:pt>
                <c:pt idx="14">
                  <c:v>1.7655382444400569E-2</c:v>
                </c:pt>
                <c:pt idx="15">
                  <c:v>3.3255328008290785E-2</c:v>
                </c:pt>
                <c:pt idx="16">
                  <c:v>7.4854942979192263E-2</c:v>
                </c:pt>
                <c:pt idx="17">
                  <c:v>6.6735385224424348E-2</c:v>
                </c:pt>
                <c:pt idx="18">
                  <c:v>2.7882519073661793E-2</c:v>
                </c:pt>
                <c:pt idx="19">
                  <c:v>3.3189758376126033E-2</c:v>
                </c:pt>
                <c:pt idx="20">
                  <c:v>-9.0394170546578057E-2</c:v>
                </c:pt>
                <c:pt idx="21">
                  <c:v>-0.10285432875810319</c:v>
                </c:pt>
                <c:pt idx="22">
                  <c:v>-2.4575178178876111E-2</c:v>
                </c:pt>
                <c:pt idx="23">
                  <c:v>3.5688213811579494E-2</c:v>
                </c:pt>
                <c:pt idx="24">
                  <c:v>5.1072592838198538E-2</c:v>
                </c:pt>
                <c:pt idx="25">
                  <c:v>5.970984604176488E-2</c:v>
                </c:pt>
                <c:pt idx="26">
                  <c:v>7.7968782109065771E-2</c:v>
                </c:pt>
                <c:pt idx="27">
                  <c:v>-6.1261740943362675E-2</c:v>
                </c:pt>
                <c:pt idx="28">
                  <c:v>-7.7157397515518866E-2</c:v>
                </c:pt>
                <c:pt idx="29">
                  <c:v>-3.8737435301710033E-2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879408"/>
        <c:axId val="386879968"/>
      </c:scatterChart>
      <c:valAx>
        <c:axId val="38687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Population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86879968"/>
        <c:crosses val="autoZero"/>
        <c:crossBetween val="midCat"/>
      </c:valAx>
      <c:valAx>
        <c:axId val="386879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8687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Log Real PCI Adjusted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PIT!$AP$4:$AP$32</c:f>
              <c:numCache>
                <c:formatCode>0.0000</c:formatCode>
                <c:ptCount val="29"/>
                <c:pt idx="0">
                  <c:v>2.1664486867506687</c:v>
                </c:pt>
                <c:pt idx="1">
                  <c:v>2.1739177421485683</c:v>
                </c:pt>
                <c:pt idx="2">
                  <c:v>2.1847665008056119</c:v>
                </c:pt>
                <c:pt idx="3">
                  <c:v>2.2004150627258143</c:v>
                </c:pt>
                <c:pt idx="4">
                  <c:v>2.2004814319444139</c:v>
                </c:pt>
                <c:pt idx="5">
                  <c:v>2.2129645127822042</c:v>
                </c:pt>
                <c:pt idx="6">
                  <c:v>2.2146338391357134</c:v>
                </c:pt>
                <c:pt idx="7">
                  <c:v>2.2292403444009783</c:v>
                </c:pt>
                <c:pt idx="8">
                  <c:v>2.2281858140771469</c:v>
                </c:pt>
                <c:pt idx="9">
                  <c:v>2.2289239882782783</c:v>
                </c:pt>
                <c:pt idx="10">
                  <c:v>2.2076236456619709</c:v>
                </c:pt>
                <c:pt idx="11">
                  <c:v>2.2223394678242396</c:v>
                </c:pt>
                <c:pt idx="12">
                  <c:v>2.2137389703300063</c:v>
                </c:pt>
                <c:pt idx="13">
                  <c:v>2.2180647092466597</c:v>
                </c:pt>
                <c:pt idx="14">
                  <c:v>2.2265970215153672</c:v>
                </c:pt>
                <c:pt idx="15">
                  <c:v>2.2309389463725382</c:v>
                </c:pt>
                <c:pt idx="16">
                  <c:v>2.238878192814409</c:v>
                </c:pt>
                <c:pt idx="17">
                  <c:v>2.2454820536561382</c:v>
                </c:pt>
                <c:pt idx="18">
                  <c:v>2.245596328420532</c:v>
                </c:pt>
                <c:pt idx="19">
                  <c:v>2.2534772346531695</c:v>
                </c:pt>
                <c:pt idx="20">
                  <c:v>2.2459365342722695</c:v>
                </c:pt>
                <c:pt idx="21">
                  <c:v>2.2396165661345666</c:v>
                </c:pt>
                <c:pt idx="22">
                  <c:v>2.2434148186979876</c:v>
                </c:pt>
                <c:pt idx="23">
                  <c:v>2.2597364974920149</c:v>
                </c:pt>
                <c:pt idx="24">
                  <c:v>2.2634628494535427</c:v>
                </c:pt>
                <c:pt idx="25">
                  <c:v>2.2784545789549089</c:v>
                </c:pt>
                <c:pt idx="26">
                  <c:v>2.286128458019367</c:v>
                </c:pt>
                <c:pt idx="27">
                  <c:v>2.2739961102066699</c:v>
                </c:pt>
                <c:pt idx="28">
                  <c:v>2.252701386345024</c:v>
                </c:pt>
              </c:numCache>
            </c:numRef>
          </c:xVal>
          <c:yVal>
            <c:numRef>
              <c:f>PIT!$AP$65:$AP$93</c:f>
              <c:numCache>
                <c:formatCode>General</c:formatCode>
                <c:ptCount val="29"/>
                <c:pt idx="0">
                  <c:v>-1.7142864887014442E-2</c:v>
                </c:pt>
                <c:pt idx="1">
                  <c:v>-1.4408310727502815E-3</c:v>
                </c:pt>
                <c:pt idx="2">
                  <c:v>-1.0377182056391376E-2</c:v>
                </c:pt>
                <c:pt idx="3">
                  <c:v>-3.3319595431185123E-2</c:v>
                </c:pt>
                <c:pt idx="4">
                  <c:v>1.9562742956557688E-2</c:v>
                </c:pt>
                <c:pt idx="5">
                  <c:v>-5.9461287636555449E-2</c:v>
                </c:pt>
                <c:pt idx="6">
                  <c:v>6.0408717728532846E-3</c:v>
                </c:pt>
                <c:pt idx="7">
                  <c:v>-3.3686591544968225E-2</c:v>
                </c:pt>
                <c:pt idx="8">
                  <c:v>-1.0512181439634283E-2</c:v>
                </c:pt>
                <c:pt idx="9">
                  <c:v>2.6906012304329208E-2</c:v>
                </c:pt>
                <c:pt idx="10">
                  <c:v>3.9904434021642565E-2</c:v>
                </c:pt>
                <c:pt idx="11">
                  <c:v>1.6714636753296208E-2</c:v>
                </c:pt>
                <c:pt idx="12">
                  <c:v>1.1456758067799333E-2</c:v>
                </c:pt>
                <c:pt idx="13">
                  <c:v>-1.418116791413282E-2</c:v>
                </c:pt>
                <c:pt idx="14">
                  <c:v>1.9220154986139715E-2</c:v>
                </c:pt>
                <c:pt idx="15">
                  <c:v>5.3836901898659084E-2</c:v>
                </c:pt>
                <c:pt idx="16">
                  <c:v>2.6947194957875897E-2</c:v>
                </c:pt>
                <c:pt idx="17">
                  <c:v>-5.8637891673325448E-3</c:v>
                </c:pt>
                <c:pt idx="18">
                  <c:v>1.7424053451231991E-2</c:v>
                </c:pt>
                <c:pt idx="19">
                  <c:v>-0.10523567209249762</c:v>
                </c:pt>
                <c:pt idx="20">
                  <c:v>-5.8763110758370596E-2</c:v>
                </c:pt>
                <c:pt idx="21">
                  <c:v>2.2765557403293224E-2</c:v>
                </c:pt>
                <c:pt idx="22">
                  <c:v>4.5273950048561717E-2</c:v>
                </c:pt>
                <c:pt idx="23">
                  <c:v>4.0571580332939838E-2</c:v>
                </c:pt>
                <c:pt idx="24">
                  <c:v>4.4359800386004178E-2</c:v>
                </c:pt>
                <c:pt idx="25">
                  <c:v>6.7530889260016824E-2</c:v>
                </c:pt>
                <c:pt idx="26">
                  <c:v>-7.7873876668668629E-2</c:v>
                </c:pt>
                <c:pt idx="27">
                  <c:v>-3.1295058331052061E-2</c:v>
                </c:pt>
                <c:pt idx="28">
                  <c:v>6.3767039946549531E-4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882208"/>
        <c:axId val="386882768"/>
      </c:scatterChart>
      <c:valAx>
        <c:axId val="386882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Real PCI Adjusted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crossAx val="386882768"/>
        <c:crosses val="autoZero"/>
        <c:crossBetween val="midCat"/>
      </c:valAx>
      <c:valAx>
        <c:axId val="386882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868822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Log Population Adjusted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PIT!$AQ$4:$AQ$32</c:f>
              <c:numCache>
                <c:formatCode>0.0000</c:formatCode>
                <c:ptCount val="29"/>
                <c:pt idx="0">
                  <c:v>3.3071866244387991</c:v>
                </c:pt>
                <c:pt idx="1">
                  <c:v>3.3076863833651537</c:v>
                </c:pt>
                <c:pt idx="2">
                  <c:v>3.3111052775745557</c:v>
                </c:pt>
                <c:pt idx="3">
                  <c:v>3.3120687766775738</c:v>
                </c:pt>
                <c:pt idx="4">
                  <c:v>3.312638619616604</c:v>
                </c:pt>
                <c:pt idx="5">
                  <c:v>3.314207340022334</c:v>
                </c:pt>
                <c:pt idx="6">
                  <c:v>3.3137647407725388</c:v>
                </c:pt>
                <c:pt idx="7">
                  <c:v>3.3131346642116091</c:v>
                </c:pt>
                <c:pt idx="8">
                  <c:v>3.3146334329368381</c:v>
                </c:pt>
                <c:pt idx="9">
                  <c:v>3.3144215596954978</c:v>
                </c:pt>
                <c:pt idx="10">
                  <c:v>3.3130774248126671</c:v>
                </c:pt>
                <c:pt idx="11">
                  <c:v>3.3136574315448448</c:v>
                </c:pt>
                <c:pt idx="12">
                  <c:v>3.3150801259437293</c:v>
                </c:pt>
                <c:pt idx="13">
                  <c:v>3.3284104528440723</c:v>
                </c:pt>
                <c:pt idx="14">
                  <c:v>3.3247071879871646</c:v>
                </c:pt>
                <c:pt idx="15">
                  <c:v>3.326492160450206</c:v>
                </c:pt>
                <c:pt idx="16">
                  <c:v>3.3288941487920365</c:v>
                </c:pt>
                <c:pt idx="17">
                  <c:v>3.3313925255678418</c:v>
                </c:pt>
                <c:pt idx="18">
                  <c:v>3.3338678701430613</c:v>
                </c:pt>
                <c:pt idx="19">
                  <c:v>3.3351831647748003</c:v>
                </c:pt>
                <c:pt idx="20">
                  <c:v>3.335597016240595</c:v>
                </c:pt>
                <c:pt idx="21">
                  <c:v>3.3348284609121372</c:v>
                </c:pt>
                <c:pt idx="22">
                  <c:v>3.3343703557047206</c:v>
                </c:pt>
                <c:pt idx="23">
                  <c:v>3.3331476730082921</c:v>
                </c:pt>
                <c:pt idx="24">
                  <c:v>3.3322138546335953</c:v>
                </c:pt>
                <c:pt idx="25">
                  <c:v>3.3319971128640966</c:v>
                </c:pt>
                <c:pt idx="26">
                  <c:v>3.3336214263510442</c:v>
                </c:pt>
                <c:pt idx="27">
                  <c:v>3.3360030534904381</c:v>
                </c:pt>
                <c:pt idx="28">
                  <c:v>3.3378810639972931</c:v>
                </c:pt>
              </c:numCache>
            </c:numRef>
          </c:xVal>
          <c:yVal>
            <c:numRef>
              <c:f>PIT!$AP$65:$AP$93</c:f>
              <c:numCache>
                <c:formatCode>General</c:formatCode>
                <c:ptCount val="29"/>
                <c:pt idx="0">
                  <c:v>-1.7142864887014442E-2</c:v>
                </c:pt>
                <c:pt idx="1">
                  <c:v>-1.4408310727502815E-3</c:v>
                </c:pt>
                <c:pt idx="2">
                  <c:v>-1.0377182056391376E-2</c:v>
                </c:pt>
                <c:pt idx="3">
                  <c:v>-3.3319595431185123E-2</c:v>
                </c:pt>
                <c:pt idx="4">
                  <c:v>1.9562742956557688E-2</c:v>
                </c:pt>
                <c:pt idx="5">
                  <c:v>-5.9461287636555449E-2</c:v>
                </c:pt>
                <c:pt idx="6">
                  <c:v>6.0408717728532846E-3</c:v>
                </c:pt>
                <c:pt idx="7">
                  <c:v>-3.3686591544968225E-2</c:v>
                </c:pt>
                <c:pt idx="8">
                  <c:v>-1.0512181439634283E-2</c:v>
                </c:pt>
                <c:pt idx="9">
                  <c:v>2.6906012304329208E-2</c:v>
                </c:pt>
                <c:pt idx="10">
                  <c:v>3.9904434021642565E-2</c:v>
                </c:pt>
                <c:pt idx="11">
                  <c:v>1.6714636753296208E-2</c:v>
                </c:pt>
                <c:pt idx="12">
                  <c:v>1.1456758067799333E-2</c:v>
                </c:pt>
                <c:pt idx="13">
                  <c:v>-1.418116791413282E-2</c:v>
                </c:pt>
                <c:pt idx="14">
                  <c:v>1.9220154986139715E-2</c:v>
                </c:pt>
                <c:pt idx="15">
                  <c:v>5.3836901898659084E-2</c:v>
                </c:pt>
                <c:pt idx="16">
                  <c:v>2.6947194957875897E-2</c:v>
                </c:pt>
                <c:pt idx="17">
                  <c:v>-5.8637891673325448E-3</c:v>
                </c:pt>
                <c:pt idx="18">
                  <c:v>1.7424053451231991E-2</c:v>
                </c:pt>
                <c:pt idx="19">
                  <c:v>-0.10523567209249762</c:v>
                </c:pt>
                <c:pt idx="20">
                  <c:v>-5.8763110758370596E-2</c:v>
                </c:pt>
                <c:pt idx="21">
                  <c:v>2.2765557403293224E-2</c:v>
                </c:pt>
                <c:pt idx="22">
                  <c:v>4.5273950048561717E-2</c:v>
                </c:pt>
                <c:pt idx="23">
                  <c:v>4.0571580332939838E-2</c:v>
                </c:pt>
                <c:pt idx="24">
                  <c:v>4.4359800386004178E-2</c:v>
                </c:pt>
                <c:pt idx="25">
                  <c:v>6.7530889260016824E-2</c:v>
                </c:pt>
                <c:pt idx="26">
                  <c:v>-7.7873876668668629E-2</c:v>
                </c:pt>
                <c:pt idx="27">
                  <c:v>-3.1295058331052061E-2</c:v>
                </c:pt>
                <c:pt idx="28">
                  <c:v>6.3767039946549531E-4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445984"/>
        <c:axId val="386446544"/>
      </c:scatterChart>
      <c:valAx>
        <c:axId val="38644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Population Adjusted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crossAx val="386446544"/>
        <c:crosses val="autoZero"/>
        <c:crossBetween val="midCat"/>
      </c:valAx>
      <c:valAx>
        <c:axId val="386446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86445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Log Real PCI Adjusted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PIT!$AP$4:$AP$32</c:f>
              <c:numCache>
                <c:formatCode>0.0000</c:formatCode>
                <c:ptCount val="29"/>
                <c:pt idx="0">
                  <c:v>2.1664486867506687</c:v>
                </c:pt>
                <c:pt idx="1">
                  <c:v>2.1739177421485683</c:v>
                </c:pt>
                <c:pt idx="2">
                  <c:v>2.1847665008056119</c:v>
                </c:pt>
                <c:pt idx="3">
                  <c:v>2.2004150627258143</c:v>
                </c:pt>
                <c:pt idx="4">
                  <c:v>2.2004814319444139</c:v>
                </c:pt>
                <c:pt idx="5">
                  <c:v>2.2129645127822042</c:v>
                </c:pt>
                <c:pt idx="6">
                  <c:v>2.2146338391357134</c:v>
                </c:pt>
                <c:pt idx="7">
                  <c:v>2.2292403444009783</c:v>
                </c:pt>
                <c:pt idx="8">
                  <c:v>2.2281858140771469</c:v>
                </c:pt>
                <c:pt idx="9">
                  <c:v>2.2289239882782783</c:v>
                </c:pt>
                <c:pt idx="10">
                  <c:v>2.2076236456619709</c:v>
                </c:pt>
                <c:pt idx="11">
                  <c:v>2.2223394678242396</c:v>
                </c:pt>
                <c:pt idx="12">
                  <c:v>2.2137389703300063</c:v>
                </c:pt>
                <c:pt idx="13">
                  <c:v>2.2180647092466597</c:v>
                </c:pt>
                <c:pt idx="14">
                  <c:v>2.2265970215153672</c:v>
                </c:pt>
                <c:pt idx="15">
                  <c:v>2.2309389463725382</c:v>
                </c:pt>
                <c:pt idx="16">
                  <c:v>2.238878192814409</c:v>
                </c:pt>
                <c:pt idx="17">
                  <c:v>2.2454820536561382</c:v>
                </c:pt>
                <c:pt idx="18">
                  <c:v>2.245596328420532</c:v>
                </c:pt>
                <c:pt idx="19">
                  <c:v>2.2534772346531695</c:v>
                </c:pt>
                <c:pt idx="20">
                  <c:v>2.2459365342722695</c:v>
                </c:pt>
                <c:pt idx="21">
                  <c:v>2.2396165661345666</c:v>
                </c:pt>
                <c:pt idx="22">
                  <c:v>2.2434148186979876</c:v>
                </c:pt>
                <c:pt idx="23">
                  <c:v>2.2597364974920149</c:v>
                </c:pt>
                <c:pt idx="24">
                  <c:v>2.2634628494535427</c:v>
                </c:pt>
                <c:pt idx="25">
                  <c:v>2.2784545789549089</c:v>
                </c:pt>
                <c:pt idx="26">
                  <c:v>2.286128458019367</c:v>
                </c:pt>
                <c:pt idx="27">
                  <c:v>2.2739961102066699</c:v>
                </c:pt>
                <c:pt idx="28">
                  <c:v>2.252701386345024</c:v>
                </c:pt>
              </c:numCache>
            </c:numRef>
          </c:xVal>
          <c:yVal>
            <c:numRef>
              <c:f>PIT!$BK$68:$BK$96</c:f>
              <c:numCache>
                <c:formatCode>General</c:formatCode>
                <c:ptCount val="29"/>
                <c:pt idx="0">
                  <c:v>7.6940557456495196E-3</c:v>
                </c:pt>
                <c:pt idx="1">
                  <c:v>1.8771340620578503E-2</c:v>
                </c:pt>
                <c:pt idx="2">
                  <c:v>3.5150745237384484E-3</c:v>
                </c:pt>
                <c:pt idx="3">
                  <c:v>-2.9129072860759608E-2</c:v>
                </c:pt>
                <c:pt idx="4">
                  <c:v>2.3795627826978194E-2</c:v>
                </c:pt>
                <c:pt idx="5">
                  <c:v>-6.2849510407376963E-2</c:v>
                </c:pt>
                <c:pt idx="6">
                  <c:v>1.5372044671051466E-3</c:v>
                </c:pt>
                <c:pt idx="7">
                  <c:v>-4.7471695054814633E-2</c:v>
                </c:pt>
                <c:pt idx="8">
                  <c:v>-2.3412688691796468E-2</c:v>
                </c:pt>
                <c:pt idx="9">
                  <c:v>1.35098719646638E-2</c:v>
                </c:pt>
                <c:pt idx="10">
                  <c:v>3.9709177220701442E-2</c:v>
                </c:pt>
                <c:pt idx="11">
                  <c:v>7.3477931573830979E-3</c:v>
                </c:pt>
                <c:pt idx="12">
                  <c:v>7.7101809442614577E-3</c:v>
                </c:pt>
                <c:pt idx="13">
                  <c:v>-1.868126369441625E-2</c:v>
                </c:pt>
                <c:pt idx="14">
                  <c:v>8.8060574437718309E-3</c:v>
                </c:pt>
                <c:pt idx="15">
                  <c:v>4.0954928445776195E-2</c:v>
                </c:pt>
                <c:pt idx="16">
                  <c:v>9.4254745156789888E-3</c:v>
                </c:pt>
                <c:pt idx="17">
                  <c:v>-2.7170985447487528E-2</c:v>
                </c:pt>
                <c:pt idx="18">
                  <c:v>-3.5896508021933116E-3</c:v>
                </c:pt>
                <c:pt idx="19">
                  <c:v>-5.5121329007376652E-2</c:v>
                </c:pt>
                <c:pt idx="20">
                  <c:v>-3.844094126752795E-3</c:v>
                </c:pt>
                <c:pt idx="21">
                  <c:v>5.655298662693875E-3</c:v>
                </c:pt>
                <c:pt idx="22">
                  <c:v>2.570672629381332E-2</c:v>
                </c:pt>
                <c:pt idx="23">
                  <c:v>1.0556492945355878E-2</c:v>
                </c:pt>
                <c:pt idx="24">
                  <c:v>1.1862759494817521E-2</c:v>
                </c:pt>
                <c:pt idx="25">
                  <c:v>0.10146259061336904</c:v>
                </c:pt>
                <c:pt idx="26">
                  <c:v>-4.8529779394839601E-2</c:v>
                </c:pt>
                <c:pt idx="27">
                  <c:v>6.0326119156117741E-3</c:v>
                </c:pt>
                <c:pt idx="28">
                  <c:v>-2.4253197314057839E-2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082384"/>
        <c:axId val="387082944"/>
      </c:scatterChart>
      <c:valAx>
        <c:axId val="38708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Real PCI Adjusted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crossAx val="387082944"/>
        <c:crosses val="autoZero"/>
        <c:crossBetween val="midCat"/>
      </c:valAx>
      <c:valAx>
        <c:axId val="387082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870823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Log Population Adjusted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PIT!$AQ$4:$AQ$32</c:f>
              <c:numCache>
                <c:formatCode>0.0000</c:formatCode>
                <c:ptCount val="29"/>
                <c:pt idx="0">
                  <c:v>3.3071866244387991</c:v>
                </c:pt>
                <c:pt idx="1">
                  <c:v>3.3076863833651537</c:v>
                </c:pt>
                <c:pt idx="2">
                  <c:v>3.3111052775745557</c:v>
                </c:pt>
                <c:pt idx="3">
                  <c:v>3.3120687766775738</c:v>
                </c:pt>
                <c:pt idx="4">
                  <c:v>3.312638619616604</c:v>
                </c:pt>
                <c:pt idx="5">
                  <c:v>3.314207340022334</c:v>
                </c:pt>
                <c:pt idx="6">
                  <c:v>3.3137647407725388</c:v>
                </c:pt>
                <c:pt idx="7">
                  <c:v>3.3131346642116091</c:v>
                </c:pt>
                <c:pt idx="8">
                  <c:v>3.3146334329368381</c:v>
                </c:pt>
                <c:pt idx="9">
                  <c:v>3.3144215596954978</c:v>
                </c:pt>
                <c:pt idx="10">
                  <c:v>3.3130774248126671</c:v>
                </c:pt>
                <c:pt idx="11">
                  <c:v>3.3136574315448448</c:v>
                </c:pt>
                <c:pt idx="12">
                  <c:v>3.3150801259437293</c:v>
                </c:pt>
                <c:pt idx="13">
                  <c:v>3.3284104528440723</c:v>
                </c:pt>
                <c:pt idx="14">
                  <c:v>3.3247071879871646</c:v>
                </c:pt>
                <c:pt idx="15">
                  <c:v>3.326492160450206</c:v>
                </c:pt>
                <c:pt idx="16">
                  <c:v>3.3288941487920365</c:v>
                </c:pt>
                <c:pt idx="17">
                  <c:v>3.3313925255678418</c:v>
                </c:pt>
                <c:pt idx="18">
                  <c:v>3.3338678701430613</c:v>
                </c:pt>
                <c:pt idx="19">
                  <c:v>3.3351831647748003</c:v>
                </c:pt>
                <c:pt idx="20">
                  <c:v>3.335597016240595</c:v>
                </c:pt>
                <c:pt idx="21">
                  <c:v>3.3348284609121372</c:v>
                </c:pt>
                <c:pt idx="22">
                  <c:v>3.3343703557047206</c:v>
                </c:pt>
                <c:pt idx="23">
                  <c:v>3.3331476730082921</c:v>
                </c:pt>
                <c:pt idx="24">
                  <c:v>3.3322138546335953</c:v>
                </c:pt>
                <c:pt idx="25">
                  <c:v>3.3319971128640966</c:v>
                </c:pt>
                <c:pt idx="26">
                  <c:v>3.3336214263510442</c:v>
                </c:pt>
                <c:pt idx="27">
                  <c:v>3.3360030534904381</c:v>
                </c:pt>
                <c:pt idx="28">
                  <c:v>3.3378810639972931</c:v>
                </c:pt>
              </c:numCache>
            </c:numRef>
          </c:xVal>
          <c:yVal>
            <c:numRef>
              <c:f>PIT!$BK$68:$BK$96</c:f>
              <c:numCache>
                <c:formatCode>General</c:formatCode>
                <c:ptCount val="29"/>
                <c:pt idx="0">
                  <c:v>7.6940557456495196E-3</c:v>
                </c:pt>
                <c:pt idx="1">
                  <c:v>1.8771340620578503E-2</c:v>
                </c:pt>
                <c:pt idx="2">
                  <c:v>3.5150745237384484E-3</c:v>
                </c:pt>
                <c:pt idx="3">
                  <c:v>-2.9129072860759608E-2</c:v>
                </c:pt>
                <c:pt idx="4">
                  <c:v>2.3795627826978194E-2</c:v>
                </c:pt>
                <c:pt idx="5">
                  <c:v>-6.2849510407376963E-2</c:v>
                </c:pt>
                <c:pt idx="6">
                  <c:v>1.5372044671051466E-3</c:v>
                </c:pt>
                <c:pt idx="7">
                  <c:v>-4.7471695054814633E-2</c:v>
                </c:pt>
                <c:pt idx="8">
                  <c:v>-2.3412688691796468E-2</c:v>
                </c:pt>
                <c:pt idx="9">
                  <c:v>1.35098719646638E-2</c:v>
                </c:pt>
                <c:pt idx="10">
                  <c:v>3.9709177220701442E-2</c:v>
                </c:pt>
                <c:pt idx="11">
                  <c:v>7.3477931573830979E-3</c:v>
                </c:pt>
                <c:pt idx="12">
                  <c:v>7.7101809442614577E-3</c:v>
                </c:pt>
                <c:pt idx="13">
                  <c:v>-1.868126369441625E-2</c:v>
                </c:pt>
                <c:pt idx="14">
                  <c:v>8.8060574437718309E-3</c:v>
                </c:pt>
                <c:pt idx="15">
                  <c:v>4.0954928445776195E-2</c:v>
                </c:pt>
                <c:pt idx="16">
                  <c:v>9.4254745156789888E-3</c:v>
                </c:pt>
                <c:pt idx="17">
                  <c:v>-2.7170985447487528E-2</c:v>
                </c:pt>
                <c:pt idx="18">
                  <c:v>-3.5896508021933116E-3</c:v>
                </c:pt>
                <c:pt idx="19">
                  <c:v>-5.5121329007376652E-2</c:v>
                </c:pt>
                <c:pt idx="20">
                  <c:v>-3.844094126752795E-3</c:v>
                </c:pt>
                <c:pt idx="21">
                  <c:v>5.655298662693875E-3</c:v>
                </c:pt>
                <c:pt idx="22">
                  <c:v>2.570672629381332E-2</c:v>
                </c:pt>
                <c:pt idx="23">
                  <c:v>1.0556492945355878E-2</c:v>
                </c:pt>
                <c:pt idx="24">
                  <c:v>1.1862759494817521E-2</c:v>
                </c:pt>
                <c:pt idx="25">
                  <c:v>0.10146259061336904</c:v>
                </c:pt>
                <c:pt idx="26">
                  <c:v>-4.8529779394839601E-2</c:v>
                </c:pt>
                <c:pt idx="27">
                  <c:v>6.0326119156117741E-3</c:v>
                </c:pt>
                <c:pt idx="28">
                  <c:v>-2.4253197314057839E-2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085184"/>
        <c:axId val="382501632"/>
      </c:scatterChart>
      <c:valAx>
        <c:axId val="38708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Population Adjusted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crossAx val="382501632"/>
        <c:crosses val="autoZero"/>
        <c:crossBetween val="midCat"/>
      </c:valAx>
      <c:valAx>
        <c:axId val="382501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870851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Distress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PIT!$AR$4:$AR$32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</c:numCache>
            </c:numRef>
          </c:xVal>
          <c:yVal>
            <c:numRef>
              <c:f>PIT!$BK$68:$BK$96</c:f>
              <c:numCache>
                <c:formatCode>General</c:formatCode>
                <c:ptCount val="29"/>
                <c:pt idx="0">
                  <c:v>7.6940557456495196E-3</c:v>
                </c:pt>
                <c:pt idx="1">
                  <c:v>1.8771340620578503E-2</c:v>
                </c:pt>
                <c:pt idx="2">
                  <c:v>3.5150745237384484E-3</c:v>
                </c:pt>
                <c:pt idx="3">
                  <c:v>-2.9129072860759608E-2</c:v>
                </c:pt>
                <c:pt idx="4">
                  <c:v>2.3795627826978194E-2</c:v>
                </c:pt>
                <c:pt idx="5">
                  <c:v>-6.2849510407376963E-2</c:v>
                </c:pt>
                <c:pt idx="6">
                  <c:v>1.5372044671051466E-3</c:v>
                </c:pt>
                <c:pt idx="7">
                  <c:v>-4.7471695054814633E-2</c:v>
                </c:pt>
                <c:pt idx="8">
                  <c:v>-2.3412688691796468E-2</c:v>
                </c:pt>
                <c:pt idx="9">
                  <c:v>1.35098719646638E-2</c:v>
                </c:pt>
                <c:pt idx="10">
                  <c:v>3.9709177220701442E-2</c:v>
                </c:pt>
                <c:pt idx="11">
                  <c:v>7.3477931573830979E-3</c:v>
                </c:pt>
                <c:pt idx="12">
                  <c:v>7.7101809442614577E-3</c:v>
                </c:pt>
                <c:pt idx="13">
                  <c:v>-1.868126369441625E-2</c:v>
                </c:pt>
                <c:pt idx="14">
                  <c:v>8.8060574437718309E-3</c:v>
                </c:pt>
                <c:pt idx="15">
                  <c:v>4.0954928445776195E-2</c:v>
                </c:pt>
                <c:pt idx="16">
                  <c:v>9.4254745156789888E-3</c:v>
                </c:pt>
                <c:pt idx="17">
                  <c:v>-2.7170985447487528E-2</c:v>
                </c:pt>
                <c:pt idx="18">
                  <c:v>-3.5896508021933116E-3</c:v>
                </c:pt>
                <c:pt idx="19">
                  <c:v>-5.5121329007376652E-2</c:v>
                </c:pt>
                <c:pt idx="20">
                  <c:v>-3.844094126752795E-3</c:v>
                </c:pt>
                <c:pt idx="21">
                  <c:v>5.655298662693875E-3</c:v>
                </c:pt>
                <c:pt idx="22">
                  <c:v>2.570672629381332E-2</c:v>
                </c:pt>
                <c:pt idx="23">
                  <c:v>1.0556492945355878E-2</c:v>
                </c:pt>
                <c:pt idx="24">
                  <c:v>1.1862759494817521E-2</c:v>
                </c:pt>
                <c:pt idx="25">
                  <c:v>0.10146259061336904</c:v>
                </c:pt>
                <c:pt idx="26">
                  <c:v>-4.8529779394839601E-2</c:v>
                </c:pt>
                <c:pt idx="27">
                  <c:v>6.0326119156117741E-3</c:v>
                </c:pt>
                <c:pt idx="28">
                  <c:v>-2.4253197314057839E-2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503872"/>
        <c:axId val="382504432"/>
      </c:scatterChart>
      <c:valAx>
        <c:axId val="382503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Distress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82504432"/>
        <c:crosses val="autoZero"/>
        <c:crossBetween val="midCat"/>
      </c:valAx>
      <c:valAx>
        <c:axId val="382504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82503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133350</xdr:colOff>
      <xdr:row>39</xdr:row>
      <xdr:rowOff>114300</xdr:rowOff>
    </xdr:from>
    <xdr:to>
      <xdr:col>27</xdr:col>
      <xdr:colOff>561974</xdr:colOff>
      <xdr:row>57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85725</xdr:colOff>
      <xdr:row>58</xdr:row>
      <xdr:rowOff>19050</xdr:rowOff>
    </xdr:from>
    <xdr:to>
      <xdr:col>27</xdr:col>
      <xdr:colOff>600076</xdr:colOff>
      <xdr:row>74</xdr:row>
      <xdr:rowOff>66675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50</xdr:col>
      <xdr:colOff>171450</xdr:colOff>
      <xdr:row>39</xdr:row>
      <xdr:rowOff>114300</xdr:rowOff>
    </xdr:from>
    <xdr:to>
      <xdr:col>58</xdr:col>
      <xdr:colOff>304800</xdr:colOff>
      <xdr:row>57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50</xdr:col>
      <xdr:colOff>142875</xdr:colOff>
      <xdr:row>57</xdr:row>
      <xdr:rowOff>114299</xdr:rowOff>
    </xdr:from>
    <xdr:to>
      <xdr:col>58</xdr:col>
      <xdr:colOff>285750</xdr:colOff>
      <xdr:row>74</xdr:row>
      <xdr:rowOff>123824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71</xdr:col>
      <xdr:colOff>523875</xdr:colOff>
      <xdr:row>37</xdr:row>
      <xdr:rowOff>95250</xdr:rowOff>
    </xdr:from>
    <xdr:to>
      <xdr:col>79</xdr:col>
      <xdr:colOff>381000</xdr:colOff>
      <xdr:row>54</xdr:row>
      <xdr:rowOff>85725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71</xdr:col>
      <xdr:colOff>495300</xdr:colOff>
      <xdr:row>54</xdr:row>
      <xdr:rowOff>133349</xdr:rowOff>
    </xdr:from>
    <xdr:to>
      <xdr:col>79</xdr:col>
      <xdr:colOff>371475</xdr:colOff>
      <xdr:row>73</xdr:row>
      <xdr:rowOff>104774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79</xdr:col>
      <xdr:colOff>476250</xdr:colOff>
      <xdr:row>37</xdr:row>
      <xdr:rowOff>95250</xdr:rowOff>
    </xdr:from>
    <xdr:to>
      <xdr:col>87</xdr:col>
      <xdr:colOff>209550</xdr:colOff>
      <xdr:row>54</xdr:row>
      <xdr:rowOff>104775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sheetData>
    <row r="1" spans="1:1" x14ac:dyDescent="0.2">
      <c r="A1" t="s">
        <v>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96"/>
  <sheetViews>
    <sheetView workbookViewId="0">
      <selection activeCell="K8" sqref="K8"/>
    </sheetView>
  </sheetViews>
  <sheetFormatPr defaultRowHeight="12.75" x14ac:dyDescent="0.2"/>
  <cols>
    <col min="4" max="5" width="10.28515625" bestFit="1" customWidth="1"/>
    <col min="18" max="18" width="10.140625" bestFit="1" customWidth="1"/>
    <col min="21" max="22" width="10.28515625" bestFit="1" customWidth="1"/>
    <col min="27" max="27" width="10" customWidth="1"/>
    <col min="28" max="28" width="10.28515625" bestFit="1" customWidth="1"/>
    <col min="29" max="29" width="18.7109375" bestFit="1" customWidth="1"/>
    <col min="30" max="30" width="28.28515625" bestFit="1" customWidth="1"/>
    <col min="31" max="31" width="13.7109375" bestFit="1" customWidth="1"/>
    <col min="32" max="32" width="12.5703125" bestFit="1" customWidth="1"/>
    <col min="33" max="33" width="12" bestFit="1" customWidth="1"/>
    <col min="34" max="37" width="12.5703125" bestFit="1" customWidth="1"/>
    <col min="40" max="40" width="21.5703125" bestFit="1" customWidth="1"/>
    <col min="41" max="41" width="10.140625" customWidth="1"/>
    <col min="42" max="42" width="13.7109375" bestFit="1" customWidth="1"/>
    <col min="43" max="43" width="21.5703125" bestFit="1" customWidth="1"/>
    <col min="44" max="48" width="12.5703125" bestFit="1" customWidth="1"/>
    <col min="49" max="49" width="9.85546875" bestFit="1" customWidth="1"/>
    <col min="61" max="61" width="21.5703125" bestFit="1" customWidth="1"/>
    <col min="62" max="62" width="27.5703125" customWidth="1"/>
    <col min="63" max="63" width="13.7109375" bestFit="1" customWidth="1"/>
    <col min="64" max="64" width="7.5703125" bestFit="1" customWidth="1"/>
    <col min="65" max="65" width="8.5703125" bestFit="1" customWidth="1"/>
    <col min="66" max="66" width="13.5703125" bestFit="1" customWidth="1"/>
    <col min="67" max="67" width="10.7109375" bestFit="1" customWidth="1"/>
    <col min="68" max="68" width="12.140625" bestFit="1" customWidth="1"/>
    <col min="69" max="69" width="12.28515625" bestFit="1" customWidth="1"/>
  </cols>
  <sheetData>
    <row r="1" spans="1:49" x14ac:dyDescent="0.2">
      <c r="D1" s="1">
        <v>1000000</v>
      </c>
    </row>
    <row r="2" spans="1:49" ht="13.5" thickBot="1" x14ac:dyDescent="0.25">
      <c r="A2" s="76" t="s">
        <v>0</v>
      </c>
      <c r="B2" s="76"/>
      <c r="C2" s="76"/>
      <c r="D2" s="76"/>
      <c r="E2" s="76"/>
      <c r="F2" s="76"/>
      <c r="G2" s="76"/>
      <c r="M2" s="77" t="str">
        <f>PIT!G3</f>
        <v>PIT Per Person</v>
      </c>
      <c r="N2" s="77"/>
      <c r="O2" s="77"/>
      <c r="Y2" s="2" t="s">
        <v>1</v>
      </c>
      <c r="Z2" s="2" t="s">
        <v>1</v>
      </c>
    </row>
    <row r="3" spans="1:49" ht="51" x14ac:dyDescent="0.2">
      <c r="A3" s="3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5" t="s">
        <v>7</v>
      </c>
      <c r="G3" s="5" t="s">
        <v>8</v>
      </c>
      <c r="M3" s="6" t="s">
        <v>9</v>
      </c>
      <c r="N3" s="6" t="s">
        <v>10</v>
      </c>
      <c r="O3" s="6" t="s">
        <v>11</v>
      </c>
      <c r="S3" s="5" t="s">
        <v>12</v>
      </c>
      <c r="T3" s="5" t="str">
        <f>F3</f>
        <v>Population</v>
      </c>
      <c r="U3" s="5" t="s">
        <v>13</v>
      </c>
      <c r="V3" s="5" t="s">
        <v>14</v>
      </c>
      <c r="W3" s="5"/>
      <c r="X3" s="5" t="s">
        <v>2</v>
      </c>
      <c r="Y3" s="5" t="str">
        <f>"Log "&amp;U3</f>
        <v>Log Real PCI</v>
      </c>
      <c r="Z3" s="5" t="str">
        <f>"Log "&amp;T3</f>
        <v>Log Population</v>
      </c>
      <c r="AA3" s="5" t="str">
        <f>"Log "&amp;V3</f>
        <v>Log Real PIT $M</v>
      </c>
      <c r="AB3" s="5" t="s">
        <v>15</v>
      </c>
      <c r="AO3" s="68" t="str">
        <f>X3</f>
        <v>Year</v>
      </c>
      <c r="AP3" s="69" t="str">
        <f>Y3&amp;" Adjusted"</f>
        <v>Log Real PCI Adjusted</v>
      </c>
      <c r="AQ3" s="69" t="str">
        <f>Z3&amp;" Adjusted"</f>
        <v>Log Population Adjusted</v>
      </c>
      <c r="AR3" s="69" t="s">
        <v>16</v>
      </c>
      <c r="AS3" s="69" t="str">
        <f>AA3&amp;" Adjusted"</f>
        <v>Log Real PIT $M Adjusted</v>
      </c>
      <c r="AT3" s="69" t="s">
        <v>17</v>
      </c>
      <c r="AU3" s="69" t="s">
        <v>18</v>
      </c>
      <c r="AV3" s="70" t="s">
        <v>19</v>
      </c>
    </row>
    <row r="4" spans="1:49" x14ac:dyDescent="0.2">
      <c r="A4" s="7">
        <v>1980</v>
      </c>
      <c r="B4" s="8">
        <v>82.4</v>
      </c>
      <c r="C4" s="9">
        <f t="shared" ref="C4:C35" si="0">B$35/B4</f>
        <v>2.7298422330097085</v>
      </c>
      <c r="D4" s="10">
        <v>879.29471799999999</v>
      </c>
      <c r="E4" s="11">
        <f t="shared" ref="E4:E35" si="1">D4*C4</f>
        <v>2400.335856458762</v>
      </c>
      <c r="F4" s="12">
        <v>7071639</v>
      </c>
      <c r="G4" s="13">
        <f t="shared" ref="G4:G35" si="2">E4/F4*D$1</f>
        <v>339.43133359306972</v>
      </c>
      <c r="M4" s="13">
        <v>339.43133359306972</v>
      </c>
      <c r="R4" s="14">
        <v>29221</v>
      </c>
      <c r="S4" s="15">
        <v>10985</v>
      </c>
      <c r="T4" s="12">
        <f>F4</f>
        <v>7071639</v>
      </c>
      <c r="U4" s="11">
        <f t="shared" ref="U4:U35" si="3">S4*C4</f>
        <v>29987.316929611647</v>
      </c>
      <c r="V4" s="11">
        <f>E4</f>
        <v>2400.335856458762</v>
      </c>
      <c r="W4" s="11"/>
      <c r="X4" s="7">
        <f t="shared" ref="X4:X33" si="4">A6</f>
        <v>1982</v>
      </c>
      <c r="Y4">
        <f>LOG(U4)</f>
        <v>4.476937609647762</v>
      </c>
      <c r="Z4">
        <f t="shared" ref="Z4:Z35" si="5">LOG(T4)</f>
        <v>6.8495200822779756</v>
      </c>
      <c r="AA4">
        <f>LOG(V6)</f>
        <v>3.4317746635485196</v>
      </c>
      <c r="AB4" s="16">
        <f>10^AA4</f>
        <v>2702.5557620364066</v>
      </c>
      <c r="AJ4" s="13"/>
      <c r="AO4" s="71">
        <f>X5</f>
        <v>1983</v>
      </c>
      <c r="AP4" s="72">
        <f t="shared" ref="AP4:AQ34" si="6">Y5-Y4*$AH$63</f>
        <v>2.1664486867506687</v>
      </c>
      <c r="AQ4" s="72">
        <f t="shared" si="6"/>
        <v>3.3071866244387991</v>
      </c>
      <c r="AR4" s="47">
        <v>0</v>
      </c>
      <c r="AS4" s="72">
        <f t="shared" ref="AS4:AS32" si="7">AA5-AA4*$AH$63</f>
        <v>1.7030202446382379</v>
      </c>
      <c r="AT4" s="47">
        <f>$AR$36+$AR$37*AP4+$AR$38*AQ4+$AR$39*AR4</f>
        <v>1.6953261888925883</v>
      </c>
      <c r="AU4" s="47">
        <f t="shared" ref="AU4:AU34" si="8">AT4/(1-$AH$63)</f>
        <v>3.5115607066435337</v>
      </c>
      <c r="AV4" s="73">
        <f t="shared" ref="AV4:AV34" si="9">10^AU4</f>
        <v>3247.5863447564848</v>
      </c>
      <c r="AW4" s="11"/>
    </row>
    <row r="5" spans="1:49" x14ac:dyDescent="0.2">
      <c r="A5" s="7">
        <v>1981</v>
      </c>
      <c r="B5" s="8">
        <v>90.9</v>
      </c>
      <c r="C5" s="9">
        <f t="shared" si="0"/>
        <v>2.4745764576457643</v>
      </c>
      <c r="D5" s="10">
        <v>1018.51757</v>
      </c>
      <c r="E5" s="11">
        <f t="shared" si="1"/>
        <v>2520.3996004205719</v>
      </c>
      <c r="F5" s="12">
        <v>7077279</v>
      </c>
      <c r="G5" s="13">
        <f t="shared" si="2"/>
        <v>356.12551100791308</v>
      </c>
      <c r="M5" s="13">
        <v>356.12551100791308</v>
      </c>
      <c r="N5" s="13">
        <f t="shared" ref="N5:N35" si="10">M5-M4</f>
        <v>16.694177414843352</v>
      </c>
      <c r="O5" s="19">
        <f t="shared" ref="O5:O35" si="11">N5/M4</f>
        <v>4.918278238525061E-2</v>
      </c>
      <c r="R5" s="14">
        <v>29587</v>
      </c>
      <c r="S5" s="15">
        <v>12260</v>
      </c>
      <c r="T5" s="12">
        <f t="shared" ref="T5:T35" si="12">F5</f>
        <v>7077279</v>
      </c>
      <c r="U5" s="11">
        <f t="shared" si="3"/>
        <v>30338.307370737071</v>
      </c>
      <c r="V5" s="11">
        <f t="shared" ref="V5:V35" si="13">E5</f>
        <v>2520.3996004205719</v>
      </c>
      <c r="W5" s="11"/>
      <c r="X5" s="7">
        <f t="shared" si="4"/>
        <v>1983</v>
      </c>
      <c r="Y5">
        <f t="shared" ref="Y5:Y35" si="14">LOG(U5)</f>
        <v>4.4819913470487771</v>
      </c>
      <c r="Z5">
        <f t="shared" si="5"/>
        <v>6.8498663166695621</v>
      </c>
      <c r="AA5">
        <f t="shared" ref="AA5:AA33" si="15">LOG(V7)</f>
        <v>3.4779881639704877</v>
      </c>
      <c r="AB5" s="16">
        <f t="shared" ref="AB5:AB33" si="16">10^AA5</f>
        <v>3005.9943777489607</v>
      </c>
      <c r="AJ5" s="13"/>
      <c r="AO5" s="71">
        <f t="shared" ref="AO5:AO34" si="17">X6</f>
        <v>1984</v>
      </c>
      <c r="AP5" s="72">
        <f t="shared" si="6"/>
        <v>2.1739177421485683</v>
      </c>
      <c r="AQ5" s="72">
        <f t="shared" si="6"/>
        <v>3.3076863833651537</v>
      </c>
      <c r="AR5" s="47">
        <v>0</v>
      </c>
      <c r="AS5" s="72">
        <f t="shared" si="7"/>
        <v>1.7259679231867122</v>
      </c>
      <c r="AT5" s="47">
        <f t="shared" ref="AT5:AT34" si="18">$AR$36+$AR$37*AP5+$AR$38*AQ5+$AR$39*AR5</f>
        <v>1.7071965825661337</v>
      </c>
      <c r="AU5" s="47">
        <f t="shared" si="8"/>
        <v>3.5361480741186035</v>
      </c>
      <c r="AV5" s="73">
        <f t="shared" si="9"/>
        <v>3436.7510507300121</v>
      </c>
      <c r="AW5" s="11"/>
    </row>
    <row r="6" spans="1:49" x14ac:dyDescent="0.2">
      <c r="A6" s="7">
        <v>1982</v>
      </c>
      <c r="B6" s="8">
        <v>96.5</v>
      </c>
      <c r="C6" s="9">
        <f t="shared" si="0"/>
        <v>2.3309740932642486</v>
      </c>
      <c r="D6" s="10">
        <v>1159.4104669999999</v>
      </c>
      <c r="E6" s="11">
        <f t="shared" si="1"/>
        <v>2702.5557620364038</v>
      </c>
      <c r="F6" s="12">
        <v>7088350</v>
      </c>
      <c r="G6" s="13">
        <f t="shared" si="2"/>
        <v>381.26725712421137</v>
      </c>
      <c r="M6" s="13">
        <v>381.26725712421137</v>
      </c>
      <c r="N6" s="13">
        <f t="shared" si="10"/>
        <v>25.141746116298293</v>
      </c>
      <c r="O6" s="19">
        <f t="shared" si="11"/>
        <v>7.0597992390777214E-2</v>
      </c>
      <c r="R6" s="14">
        <v>29952</v>
      </c>
      <c r="S6" s="15">
        <v>13321</v>
      </c>
      <c r="T6" s="12">
        <f t="shared" si="12"/>
        <v>7088350</v>
      </c>
      <c r="U6" s="11">
        <f t="shared" si="3"/>
        <v>31050.905896373057</v>
      </c>
      <c r="V6" s="11">
        <f t="shared" si="13"/>
        <v>2702.5557620364038</v>
      </c>
      <c r="W6" s="11"/>
      <c r="X6" s="7">
        <f t="shared" si="4"/>
        <v>1984</v>
      </c>
      <c r="Y6">
        <f t="shared" si="14"/>
        <v>4.4920742750458338</v>
      </c>
      <c r="Z6">
        <f t="shared" si="5"/>
        <v>6.8505451534777375</v>
      </c>
      <c r="AA6">
        <f t="shared" si="15"/>
        <v>3.5248381929734709</v>
      </c>
      <c r="AB6" s="16">
        <f t="shared" si="16"/>
        <v>3348.4066284017072</v>
      </c>
      <c r="AJ6" s="13"/>
      <c r="AO6" s="71">
        <f t="shared" si="17"/>
        <v>1985</v>
      </c>
      <c r="AP6" s="72">
        <f t="shared" si="6"/>
        <v>2.1847665008056119</v>
      </c>
      <c r="AQ6" s="72">
        <f t="shared" si="6"/>
        <v>3.3111052775745557</v>
      </c>
      <c r="AR6" s="47">
        <v>0</v>
      </c>
      <c r="AS6" s="72">
        <f t="shared" si="7"/>
        <v>1.7376643791797122</v>
      </c>
      <c r="AT6" s="47">
        <f t="shared" si="18"/>
        <v>1.7341493046559737</v>
      </c>
      <c r="AU6" s="47">
        <f t="shared" si="8"/>
        <v>3.5919757493163718</v>
      </c>
      <c r="AV6" s="73">
        <f t="shared" si="9"/>
        <v>3908.1907213429445</v>
      </c>
      <c r="AW6" s="11"/>
    </row>
    <row r="7" spans="1:49" x14ac:dyDescent="0.2">
      <c r="A7" s="7">
        <v>1983</v>
      </c>
      <c r="B7" s="8">
        <v>99.6</v>
      </c>
      <c r="C7" s="9">
        <f t="shared" si="0"/>
        <v>2.2584236947791165</v>
      </c>
      <c r="D7" s="10">
        <v>1331.0143639999999</v>
      </c>
      <c r="E7" s="11">
        <f t="shared" si="1"/>
        <v>3005.9943777489557</v>
      </c>
      <c r="F7" s="12">
        <v>7150150</v>
      </c>
      <c r="G7" s="13">
        <f t="shared" si="2"/>
        <v>420.4099743010924</v>
      </c>
      <c r="M7" s="13">
        <v>420.4099743010924</v>
      </c>
      <c r="N7" s="13">
        <f t="shared" si="10"/>
        <v>39.142717176881035</v>
      </c>
      <c r="O7" s="19">
        <f t="shared" si="11"/>
        <v>0.10266477502454113</v>
      </c>
      <c r="R7" s="14">
        <v>30317</v>
      </c>
      <c r="S7" s="15">
        <v>14267</v>
      </c>
      <c r="T7" s="12">
        <f t="shared" si="12"/>
        <v>7150150</v>
      </c>
      <c r="U7" s="11">
        <f t="shared" si="3"/>
        <v>32220.930853413654</v>
      </c>
      <c r="V7" s="11">
        <f t="shared" si="13"/>
        <v>3005.9943777489557</v>
      </c>
      <c r="W7" s="11"/>
      <c r="X7" s="7">
        <f t="shared" si="4"/>
        <v>1985</v>
      </c>
      <c r="Y7">
        <f t="shared" si="14"/>
        <v>4.5081380829069548</v>
      </c>
      <c r="Z7">
        <f t="shared" si="5"/>
        <v>6.8543151527785584</v>
      </c>
      <c r="AA7">
        <f t="shared" si="15"/>
        <v>3.5607662220307974</v>
      </c>
      <c r="AB7" s="16">
        <f t="shared" si="16"/>
        <v>3637.1919568251433</v>
      </c>
      <c r="AJ7" s="13"/>
      <c r="AO7" s="71">
        <f t="shared" si="17"/>
        <v>1986</v>
      </c>
      <c r="AP7" s="72">
        <f t="shared" si="6"/>
        <v>2.2004150627258143</v>
      </c>
      <c r="AQ7" s="72">
        <f t="shared" si="6"/>
        <v>3.3120687766775738</v>
      </c>
      <c r="AR7" s="47">
        <v>0</v>
      </c>
      <c r="AS7" s="72">
        <f t="shared" si="7"/>
        <v>1.7295888183738135</v>
      </c>
      <c r="AT7" s="47">
        <f t="shared" si="18"/>
        <v>1.7587178912345731</v>
      </c>
      <c r="AU7" s="47">
        <f t="shared" si="8"/>
        <v>3.6428651202306113</v>
      </c>
      <c r="AV7" s="73">
        <f t="shared" si="9"/>
        <v>4394.0512725072367</v>
      </c>
      <c r="AW7" s="11"/>
    </row>
    <row r="8" spans="1:49" x14ac:dyDescent="0.2">
      <c r="A8" s="7">
        <v>1984</v>
      </c>
      <c r="B8" s="8">
        <v>103.9</v>
      </c>
      <c r="C8" s="9">
        <f t="shared" si="0"/>
        <v>2.1649566891241578</v>
      </c>
      <c r="D8" s="10">
        <v>1546.639083</v>
      </c>
      <c r="E8" s="11">
        <f t="shared" si="1"/>
        <v>3348.4066284017035</v>
      </c>
      <c r="F8" s="12">
        <v>7198277</v>
      </c>
      <c r="G8" s="13">
        <f t="shared" si="2"/>
        <v>465.16779340413035</v>
      </c>
      <c r="M8" s="13">
        <v>465.16779340413035</v>
      </c>
      <c r="N8" s="13">
        <f t="shared" si="10"/>
        <v>44.757819103037946</v>
      </c>
      <c r="O8" s="19">
        <f t="shared" si="11"/>
        <v>0.10646231497586438</v>
      </c>
      <c r="R8" s="14">
        <v>30682</v>
      </c>
      <c r="S8" s="15">
        <v>15727</v>
      </c>
      <c r="T8" s="12">
        <f t="shared" si="12"/>
        <v>7198277</v>
      </c>
      <c r="U8" s="11">
        <f t="shared" si="3"/>
        <v>34048.273849855628</v>
      </c>
      <c r="V8" s="11">
        <f t="shared" si="13"/>
        <v>3348.4066284017035</v>
      </c>
      <c r="W8" s="11"/>
      <c r="X8" s="7">
        <f t="shared" si="4"/>
        <v>1986</v>
      </c>
      <c r="Y8">
        <f t="shared" si="14"/>
        <v>4.5320950993182585</v>
      </c>
      <c r="Z8">
        <f t="shared" si="5"/>
        <v>6.8572285549116145</v>
      </c>
      <c r="AA8">
        <f t="shared" si="15"/>
        <v>3.5712732038547959</v>
      </c>
      <c r="AB8" s="16">
        <f t="shared" si="16"/>
        <v>3726.2604231289934</v>
      </c>
      <c r="AJ8" s="13"/>
      <c r="AO8" s="71">
        <f t="shared" si="17"/>
        <v>1987</v>
      </c>
      <c r="AP8" s="72">
        <f t="shared" si="6"/>
        <v>2.2004814319444139</v>
      </c>
      <c r="AQ8" s="72">
        <f t="shared" si="6"/>
        <v>3.312638619616604</v>
      </c>
      <c r="AR8" s="47">
        <v>0</v>
      </c>
      <c r="AS8" s="72">
        <f t="shared" si="7"/>
        <v>1.7846578586268618</v>
      </c>
      <c r="AT8" s="47">
        <f t="shared" si="18"/>
        <v>1.7608622307998836</v>
      </c>
      <c r="AU8" s="47">
        <f t="shared" si="8"/>
        <v>3.6473067307056808</v>
      </c>
      <c r="AV8" s="73">
        <f t="shared" si="9"/>
        <v>4439.2206365039956</v>
      </c>
      <c r="AW8" s="11"/>
    </row>
    <row r="9" spans="1:49" x14ac:dyDescent="0.2">
      <c r="A9" s="7">
        <v>1985</v>
      </c>
      <c r="B9" s="8">
        <v>107.6</v>
      </c>
      <c r="C9" s="9">
        <f t="shared" si="0"/>
        <v>2.0905111524163571</v>
      </c>
      <c r="D9" s="10">
        <v>1739.8577150000001</v>
      </c>
      <c r="E9" s="11">
        <f t="shared" si="1"/>
        <v>3637.1919568251401</v>
      </c>
      <c r="F9" s="12">
        <v>7232780</v>
      </c>
      <c r="G9" s="13">
        <f t="shared" si="2"/>
        <v>502.87606657815388</v>
      </c>
      <c r="M9" s="13">
        <v>502.87606657815388</v>
      </c>
      <c r="N9" s="13">
        <f t="shared" si="10"/>
        <v>37.708273174023532</v>
      </c>
      <c r="O9" s="19">
        <f t="shared" si="11"/>
        <v>8.1063809035599302E-2</v>
      </c>
      <c r="R9" s="14">
        <v>31048</v>
      </c>
      <c r="S9" s="15">
        <v>16761</v>
      </c>
      <c r="T9" s="12">
        <f t="shared" si="12"/>
        <v>7232780</v>
      </c>
      <c r="U9" s="11">
        <f t="shared" si="3"/>
        <v>35039.057425650564</v>
      </c>
      <c r="V9" s="11">
        <f t="shared" si="13"/>
        <v>3637.1919568251401</v>
      </c>
      <c r="W9" s="11"/>
      <c r="X9" s="7">
        <f t="shared" si="4"/>
        <v>1987</v>
      </c>
      <c r="Y9">
        <f t="shared" si="14"/>
        <v>4.5445524148378054</v>
      </c>
      <c r="Z9">
        <f t="shared" si="5"/>
        <v>6.8593052553308915</v>
      </c>
      <c r="AA9">
        <f t="shared" si="15"/>
        <v>3.6317766206316571</v>
      </c>
      <c r="AB9" s="16">
        <f t="shared" si="16"/>
        <v>4283.281531422258</v>
      </c>
      <c r="AJ9" s="13"/>
      <c r="AO9" s="71">
        <f t="shared" si="17"/>
        <v>1988</v>
      </c>
      <c r="AP9" s="72">
        <f t="shared" si="6"/>
        <v>2.2129645127822042</v>
      </c>
      <c r="AQ9" s="72">
        <f t="shared" si="6"/>
        <v>3.314207340022334</v>
      </c>
      <c r="AR9" s="47">
        <v>0</v>
      </c>
      <c r="AS9" s="72">
        <f t="shared" si="7"/>
        <v>1.7204967060537706</v>
      </c>
      <c r="AT9" s="47">
        <f t="shared" si="18"/>
        <v>1.7833462164611475</v>
      </c>
      <c r="AU9" s="47">
        <f t="shared" si="8"/>
        <v>3.6938782289188978</v>
      </c>
      <c r="AV9" s="73">
        <f t="shared" si="9"/>
        <v>4941.7210749439209</v>
      </c>
      <c r="AW9" s="11"/>
    </row>
    <row r="10" spans="1:49" x14ac:dyDescent="0.2">
      <c r="A10" s="7">
        <v>1986</v>
      </c>
      <c r="B10" s="8">
        <v>109.6</v>
      </c>
      <c r="C10" s="9">
        <f t="shared" si="0"/>
        <v>2.0523631386861316</v>
      </c>
      <c r="D10" s="10">
        <v>1815.5950829999999</v>
      </c>
      <c r="E10" s="11">
        <f t="shared" si="1"/>
        <v>3726.2604231289874</v>
      </c>
      <c r="F10" s="12">
        <v>7276928</v>
      </c>
      <c r="G10" s="13">
        <f t="shared" si="2"/>
        <v>512.06503941347057</v>
      </c>
      <c r="M10" s="13">
        <v>512.06503941347057</v>
      </c>
      <c r="N10" s="13">
        <f t="shared" si="10"/>
        <v>9.1889728353166902</v>
      </c>
      <c r="O10" s="19">
        <f t="shared" si="11"/>
        <v>1.827283787403829E-2</v>
      </c>
      <c r="R10" s="14">
        <v>31413</v>
      </c>
      <c r="S10" s="15">
        <v>17833</v>
      </c>
      <c r="T10" s="12">
        <f t="shared" si="12"/>
        <v>7276928</v>
      </c>
      <c r="U10" s="11">
        <f t="shared" si="3"/>
        <v>36599.791852189788</v>
      </c>
      <c r="V10" s="11">
        <f t="shared" si="13"/>
        <v>3726.2604231289874</v>
      </c>
      <c r="W10" s="11"/>
      <c r="X10" s="7">
        <f t="shared" si="4"/>
        <v>1988</v>
      </c>
      <c r="Y10">
        <f t="shared" si="14"/>
        <v>4.5634786155118299</v>
      </c>
      <c r="Z10">
        <f t="shared" si="5"/>
        <v>6.8619480779093056</v>
      </c>
      <c r="AA10">
        <f t="shared" si="15"/>
        <v>3.5989087883716988</v>
      </c>
      <c r="AB10" s="16">
        <f t="shared" si="16"/>
        <v>3971.0813905242917</v>
      </c>
      <c r="AJ10" s="13"/>
      <c r="AO10" s="71">
        <f t="shared" si="17"/>
        <v>1989</v>
      </c>
      <c r="AP10" s="72">
        <f t="shared" si="6"/>
        <v>2.2146338391357134</v>
      </c>
      <c r="AQ10" s="72">
        <f t="shared" si="6"/>
        <v>3.3137647407725388</v>
      </c>
      <c r="AR10" s="47">
        <v>0</v>
      </c>
      <c r="AS10" s="72">
        <f t="shared" si="7"/>
        <v>1.7855376346334031</v>
      </c>
      <c r="AT10" s="47">
        <f t="shared" si="18"/>
        <v>1.7840004301662979</v>
      </c>
      <c r="AU10" s="47">
        <f t="shared" si="8"/>
        <v>3.6952333139496165</v>
      </c>
      <c r="AV10" s="73">
        <f t="shared" si="9"/>
        <v>4957.1643065269882</v>
      </c>
      <c r="AW10" s="11"/>
    </row>
    <row r="11" spans="1:49" x14ac:dyDescent="0.2">
      <c r="A11" s="7">
        <v>1987</v>
      </c>
      <c r="B11" s="8">
        <v>113.6</v>
      </c>
      <c r="C11" s="9">
        <f t="shared" si="0"/>
        <v>1.9800968309859155</v>
      </c>
      <c r="D11" s="10">
        <v>2163.1677119999999</v>
      </c>
      <c r="E11" s="11">
        <f t="shared" si="1"/>
        <v>4283.2815314222535</v>
      </c>
      <c r="F11" s="12">
        <v>7292432</v>
      </c>
      <c r="G11" s="13">
        <f t="shared" si="2"/>
        <v>587.35981787999583</v>
      </c>
      <c r="M11" s="13">
        <v>587.35981787999583</v>
      </c>
      <c r="N11" s="13">
        <f t="shared" si="10"/>
        <v>75.294778466525258</v>
      </c>
      <c r="O11" s="19">
        <f t="shared" si="11"/>
        <v>0.14704143550352392</v>
      </c>
      <c r="R11" s="14">
        <v>31778</v>
      </c>
      <c r="S11" s="15">
        <v>18978</v>
      </c>
      <c r="T11" s="12">
        <f t="shared" si="12"/>
        <v>7292432</v>
      </c>
      <c r="U11" s="11">
        <f t="shared" si="3"/>
        <v>37578.277658450701</v>
      </c>
      <c r="V11" s="11">
        <f t="shared" si="13"/>
        <v>4283.2815314222535</v>
      </c>
      <c r="W11" s="11"/>
      <c r="X11" s="7">
        <f t="shared" si="4"/>
        <v>1989</v>
      </c>
      <c r="Y11">
        <f t="shared" si="14"/>
        <v>4.5749368710127154</v>
      </c>
      <c r="Z11">
        <f t="shared" si="5"/>
        <v>6.8628723881314517</v>
      </c>
      <c r="AA11">
        <f t="shared" si="15"/>
        <v>3.6469499563146304</v>
      </c>
      <c r="AB11" s="16">
        <f t="shared" si="16"/>
        <v>4435.5752992161279</v>
      </c>
      <c r="AJ11" s="13"/>
      <c r="AO11" s="71">
        <f t="shared" si="17"/>
        <v>1990</v>
      </c>
      <c r="AP11" s="72">
        <f t="shared" si="6"/>
        <v>2.2292403444009783</v>
      </c>
      <c r="AQ11" s="72">
        <f t="shared" si="6"/>
        <v>3.3131346642116091</v>
      </c>
      <c r="AR11" s="47">
        <v>0</v>
      </c>
      <c r="AS11" s="72">
        <f t="shared" si="7"/>
        <v>1.7539461437154358</v>
      </c>
      <c r="AT11" s="47">
        <f t="shared" si="18"/>
        <v>1.8014178387702504</v>
      </c>
      <c r="AU11" s="47">
        <f t="shared" si="8"/>
        <v>3.7313103167505624</v>
      </c>
      <c r="AV11" s="73">
        <f t="shared" si="9"/>
        <v>5386.5453025434199</v>
      </c>
      <c r="AW11" s="11"/>
    </row>
    <row r="12" spans="1:49" x14ac:dyDescent="0.2">
      <c r="A12" s="7">
        <v>1988</v>
      </c>
      <c r="B12" s="8">
        <v>118.3</v>
      </c>
      <c r="C12" s="9">
        <f t="shared" si="0"/>
        <v>1.9014285714285715</v>
      </c>
      <c r="D12" s="10">
        <v>2088.4725570000001</v>
      </c>
      <c r="E12" s="11">
        <f t="shared" si="1"/>
        <v>3971.0813905242858</v>
      </c>
      <c r="F12" s="12">
        <v>7289880</v>
      </c>
      <c r="G12" s="13">
        <f t="shared" si="2"/>
        <v>544.73892444378862</v>
      </c>
      <c r="M12" s="13">
        <v>544.73892444378862</v>
      </c>
      <c r="N12" s="13">
        <f t="shared" si="10"/>
        <v>-42.620893436207211</v>
      </c>
      <c r="O12" s="19">
        <f t="shared" si="11"/>
        <v>-7.256351581904627E-2</v>
      </c>
      <c r="R12" s="14">
        <v>32143</v>
      </c>
      <c r="S12" s="15">
        <v>20720</v>
      </c>
      <c r="T12" s="12">
        <f t="shared" si="12"/>
        <v>7289880</v>
      </c>
      <c r="U12" s="11">
        <f t="shared" si="3"/>
        <v>39397.599999999999</v>
      </c>
      <c r="V12" s="11">
        <f t="shared" si="13"/>
        <v>3971.0813905242858</v>
      </c>
      <c r="W12" s="11"/>
      <c r="X12" s="7">
        <f t="shared" si="4"/>
        <v>1990</v>
      </c>
      <c r="Y12">
        <f t="shared" si="14"/>
        <v>4.5954697665336139</v>
      </c>
      <c r="Z12">
        <f t="shared" si="5"/>
        <v>6.862720379378775</v>
      </c>
      <c r="AA12">
        <f t="shared" si="15"/>
        <v>3.6402061142856446</v>
      </c>
      <c r="AB12" s="16">
        <f t="shared" si="16"/>
        <v>4367.2304993751031</v>
      </c>
      <c r="AJ12" s="13"/>
      <c r="AO12" s="71">
        <f t="shared" si="17"/>
        <v>1991</v>
      </c>
      <c r="AP12" s="72">
        <f t="shared" si="6"/>
        <v>2.2281858140771469</v>
      </c>
      <c r="AQ12" s="72">
        <f t="shared" si="6"/>
        <v>3.3146334329368381</v>
      </c>
      <c r="AR12" s="47">
        <v>0</v>
      </c>
      <c r="AS12" s="72">
        <f t="shared" si="7"/>
        <v>1.7819882632782358</v>
      </c>
      <c r="AT12" s="47">
        <f t="shared" si="18"/>
        <v>1.8054009519700323</v>
      </c>
      <c r="AU12" s="47">
        <f t="shared" si="8"/>
        <v>3.7395606132976851</v>
      </c>
      <c r="AV12" s="73">
        <f t="shared" si="9"/>
        <v>5489.8517062510291</v>
      </c>
      <c r="AW12" s="11"/>
    </row>
    <row r="13" spans="1:49" x14ac:dyDescent="0.2">
      <c r="A13" s="7">
        <v>1989</v>
      </c>
      <c r="B13" s="8">
        <v>124</v>
      </c>
      <c r="C13" s="9">
        <f t="shared" si="0"/>
        <v>1.814024193548387</v>
      </c>
      <c r="D13" s="10">
        <v>2445.157741</v>
      </c>
      <c r="E13" s="11">
        <f t="shared" si="1"/>
        <v>4435.5752992161206</v>
      </c>
      <c r="F13" s="12">
        <v>7313757</v>
      </c>
      <c r="G13" s="13">
        <f t="shared" si="2"/>
        <v>606.47014922920198</v>
      </c>
      <c r="M13" s="13">
        <v>606.47014922920198</v>
      </c>
      <c r="N13" s="13">
        <f t="shared" si="10"/>
        <v>61.73122478541336</v>
      </c>
      <c r="O13" s="19">
        <f t="shared" si="11"/>
        <v>0.11332258815256258</v>
      </c>
      <c r="R13" s="14">
        <v>32509</v>
      </c>
      <c r="S13" s="15">
        <v>22202</v>
      </c>
      <c r="T13" s="12">
        <f t="shared" si="12"/>
        <v>7313757</v>
      </c>
      <c r="U13" s="11">
        <f t="shared" si="3"/>
        <v>40274.965145161288</v>
      </c>
      <c r="V13" s="11">
        <f t="shared" si="13"/>
        <v>4435.5752992161206</v>
      </c>
      <c r="W13" s="11"/>
      <c r="X13" s="7">
        <f t="shared" si="4"/>
        <v>1991</v>
      </c>
      <c r="Y13">
        <f t="shared" si="14"/>
        <v>4.6050351732434427</v>
      </c>
      <c r="Z13">
        <f t="shared" si="5"/>
        <v>6.8641405267824105</v>
      </c>
      <c r="AA13">
        <f t="shared" si="15"/>
        <v>3.664760212510203</v>
      </c>
      <c r="AB13" s="16">
        <f t="shared" si="16"/>
        <v>4621.2579692269983</v>
      </c>
      <c r="AJ13" s="13"/>
      <c r="AO13" s="71">
        <f t="shared" si="17"/>
        <v>1992</v>
      </c>
      <c r="AP13" s="72">
        <f t="shared" si="6"/>
        <v>2.2289239882782783</v>
      </c>
      <c r="AQ13" s="72">
        <f t="shared" si="6"/>
        <v>3.3144215596954978</v>
      </c>
      <c r="AR13" s="47">
        <v>0</v>
      </c>
      <c r="AS13" s="72">
        <f t="shared" si="7"/>
        <v>1.8191418560672143</v>
      </c>
      <c r="AT13" s="47">
        <f t="shared" si="18"/>
        <v>1.8056319841025505</v>
      </c>
      <c r="AU13" s="47">
        <f t="shared" si="8"/>
        <v>3.7400391544562175</v>
      </c>
      <c r="AV13" s="73">
        <f t="shared" si="9"/>
        <v>5495.9042075485249</v>
      </c>
      <c r="AW13" s="11"/>
    </row>
    <row r="14" spans="1:49" x14ac:dyDescent="0.2">
      <c r="A14" s="7">
        <v>1990</v>
      </c>
      <c r="B14" s="8">
        <v>130.69999999999999</v>
      </c>
      <c r="C14" s="9">
        <f t="shared" si="0"/>
        <v>1.7210328997704669</v>
      </c>
      <c r="D14" s="10">
        <v>2537.5636340000001</v>
      </c>
      <c r="E14" s="11">
        <f t="shared" si="1"/>
        <v>4367.230499375104</v>
      </c>
      <c r="F14" s="12">
        <v>7322564</v>
      </c>
      <c r="G14" s="13">
        <f t="shared" si="2"/>
        <v>596.40728293738425</v>
      </c>
      <c r="M14" s="13">
        <v>596.40728293738425</v>
      </c>
      <c r="N14" s="13">
        <f t="shared" si="10"/>
        <v>-10.062866291817727</v>
      </c>
      <c r="O14" s="19">
        <f t="shared" si="11"/>
        <v>-1.6592517050686182E-2</v>
      </c>
      <c r="R14" s="14">
        <v>32874</v>
      </c>
      <c r="S14" s="15">
        <v>23710</v>
      </c>
      <c r="T14" s="12">
        <f t="shared" si="12"/>
        <v>7322564</v>
      </c>
      <c r="U14" s="11">
        <f t="shared" si="3"/>
        <v>40805.690053557773</v>
      </c>
      <c r="V14" s="11">
        <f t="shared" si="13"/>
        <v>4367.230499375104</v>
      </c>
      <c r="W14" s="11"/>
      <c r="X14" s="7">
        <f t="shared" si="4"/>
        <v>1992</v>
      </c>
      <c r="Y14">
        <f t="shared" si="14"/>
        <v>4.6107207264859928</v>
      </c>
      <c r="Z14">
        <f t="shared" si="5"/>
        <v>6.8646631761508878</v>
      </c>
      <c r="AA14">
        <f t="shared" si="15"/>
        <v>3.7146135717202258</v>
      </c>
      <c r="AB14" s="16">
        <f t="shared" si="16"/>
        <v>5183.3862426706246</v>
      </c>
      <c r="AJ14" s="13"/>
      <c r="AO14" s="71">
        <f t="shared" si="17"/>
        <v>1993</v>
      </c>
      <c r="AP14" s="72">
        <f t="shared" si="6"/>
        <v>2.2076236456619709</v>
      </c>
      <c r="AQ14" s="72">
        <f t="shared" si="6"/>
        <v>3.3130774248126671</v>
      </c>
      <c r="AR14" s="47">
        <v>0</v>
      </c>
      <c r="AS14" s="72">
        <f t="shared" si="7"/>
        <v>1.8117814195819824</v>
      </c>
      <c r="AT14" s="47">
        <f t="shared" si="18"/>
        <v>1.7720722423612809</v>
      </c>
      <c r="AU14" s="47">
        <f t="shared" si="8"/>
        <v>3.6705262364137452</v>
      </c>
      <c r="AV14" s="73">
        <f t="shared" si="9"/>
        <v>4683.0224139513448</v>
      </c>
      <c r="AW14" s="11"/>
    </row>
    <row r="15" spans="1:49" x14ac:dyDescent="0.2">
      <c r="A15" s="7">
        <v>1991</v>
      </c>
      <c r="B15" s="8">
        <v>136.19999999999999</v>
      </c>
      <c r="C15" s="9">
        <f t="shared" si="0"/>
        <v>1.6515345080763584</v>
      </c>
      <c r="D15" s="10">
        <v>2798.1601030000002</v>
      </c>
      <c r="E15" s="11">
        <f t="shared" si="1"/>
        <v>4621.2579692269974</v>
      </c>
      <c r="F15" s="12">
        <v>7304481</v>
      </c>
      <c r="G15" s="13">
        <f t="shared" si="2"/>
        <v>632.66068721747615</v>
      </c>
      <c r="M15" s="13">
        <v>632.66068721747615</v>
      </c>
      <c r="N15" s="13">
        <f t="shared" si="10"/>
        <v>36.2534042800919</v>
      </c>
      <c r="O15" s="19">
        <f t="shared" si="11"/>
        <v>6.0786320551853623E-2</v>
      </c>
      <c r="R15" s="14">
        <v>33239</v>
      </c>
      <c r="S15" s="15">
        <v>23685</v>
      </c>
      <c r="T15" s="12">
        <f t="shared" si="12"/>
        <v>7304481</v>
      </c>
      <c r="U15" s="11">
        <f t="shared" si="3"/>
        <v>39116.594823788546</v>
      </c>
      <c r="V15" s="11">
        <f t="shared" si="13"/>
        <v>4621.2579692269974</v>
      </c>
      <c r="W15" s="11"/>
      <c r="X15" s="7">
        <f t="shared" si="4"/>
        <v>1993</v>
      </c>
      <c r="Y15">
        <f t="shared" si="14"/>
        <v>4.5923610415755576</v>
      </c>
      <c r="Z15">
        <f t="shared" si="5"/>
        <v>6.8635893637551249</v>
      </c>
      <c r="AA15">
        <f t="shared" si="15"/>
        <v>3.7330380779961363</v>
      </c>
      <c r="AB15" s="16">
        <f t="shared" si="16"/>
        <v>5408.0173718772448</v>
      </c>
      <c r="AJ15" s="13"/>
      <c r="AO15" s="71">
        <f t="shared" si="17"/>
        <v>1994</v>
      </c>
      <c r="AP15" s="72">
        <f t="shared" si="6"/>
        <v>2.2223394678242396</v>
      </c>
      <c r="AQ15" s="72">
        <f t="shared" si="6"/>
        <v>3.3136574315448448</v>
      </c>
      <c r="AR15" s="47">
        <v>0</v>
      </c>
      <c r="AS15" s="72">
        <f t="shared" si="7"/>
        <v>1.8013484067704746</v>
      </c>
      <c r="AT15" s="47">
        <f t="shared" si="18"/>
        <v>1.7940006136130915</v>
      </c>
      <c r="AU15" s="47">
        <f t="shared" si="8"/>
        <v>3.7159468801536084</v>
      </c>
      <c r="AV15" s="73">
        <f t="shared" si="9"/>
        <v>5199.3239817017329</v>
      </c>
      <c r="AW15" s="11"/>
    </row>
    <row r="16" spans="1:49" x14ac:dyDescent="0.2">
      <c r="A16" s="7">
        <v>1992</v>
      </c>
      <c r="B16" s="8">
        <v>140.30000000000001</v>
      </c>
      <c r="C16" s="9">
        <f t="shared" si="0"/>
        <v>1.6032715609408408</v>
      </c>
      <c r="D16" s="10">
        <v>3233.0057919999999</v>
      </c>
      <c r="E16" s="11">
        <f t="shared" si="1"/>
        <v>5183.3862426706191</v>
      </c>
      <c r="F16" s="12">
        <v>7304895</v>
      </c>
      <c r="G16" s="13">
        <f t="shared" si="2"/>
        <v>709.57710448550176</v>
      </c>
      <c r="M16" s="13">
        <v>709.57710448550176</v>
      </c>
      <c r="N16" s="13">
        <f t="shared" si="10"/>
        <v>76.916417268025612</v>
      </c>
      <c r="O16" s="19">
        <f t="shared" si="11"/>
        <v>0.12157609730156302</v>
      </c>
      <c r="R16" s="14">
        <v>33604</v>
      </c>
      <c r="S16" s="15">
        <v>24693</v>
      </c>
      <c r="T16" s="12">
        <f t="shared" si="12"/>
        <v>7304895</v>
      </c>
      <c r="U16" s="11">
        <f t="shared" si="3"/>
        <v>39589.584654312181</v>
      </c>
      <c r="V16" s="11">
        <f t="shared" si="13"/>
        <v>5183.3862426706191</v>
      </c>
      <c r="W16" s="11"/>
      <c r="X16" s="7">
        <f t="shared" si="4"/>
        <v>1994</v>
      </c>
      <c r="Y16">
        <f t="shared" si="14"/>
        <v>4.5975809454681302</v>
      </c>
      <c r="Z16">
        <f t="shared" si="5"/>
        <v>6.8636139777996341</v>
      </c>
      <c r="AA16">
        <f t="shared" si="15"/>
        <v>3.7321345100857286</v>
      </c>
      <c r="AB16" s="16">
        <f t="shared" si="16"/>
        <v>5396.7774612004496</v>
      </c>
      <c r="AJ16" s="13"/>
      <c r="AO16" s="71">
        <f t="shared" si="17"/>
        <v>1995</v>
      </c>
      <c r="AP16" s="72">
        <f t="shared" si="6"/>
        <v>2.2137389703300063</v>
      </c>
      <c r="AQ16" s="72">
        <f t="shared" si="6"/>
        <v>3.3150801259437293</v>
      </c>
      <c r="AR16" s="47">
        <v>0</v>
      </c>
      <c r="AS16" s="72">
        <f t="shared" si="7"/>
        <v>1.7952476594218074</v>
      </c>
      <c r="AT16" s="47">
        <f t="shared" si="18"/>
        <v>1.787537478477546</v>
      </c>
      <c r="AU16" s="47">
        <f t="shared" si="8"/>
        <v>3.7025596679861761</v>
      </c>
      <c r="AV16" s="73">
        <f t="shared" si="9"/>
        <v>5041.4987980696587</v>
      </c>
      <c r="AW16" s="11"/>
    </row>
    <row r="17" spans="1:49" x14ac:dyDescent="0.2">
      <c r="A17" s="7">
        <v>1993</v>
      </c>
      <c r="B17" s="8">
        <v>144.5</v>
      </c>
      <c r="C17" s="9">
        <f t="shared" si="0"/>
        <v>1.5566712802768166</v>
      </c>
      <c r="D17" s="10">
        <v>3474.0907990000001</v>
      </c>
      <c r="E17" s="11">
        <f t="shared" si="1"/>
        <v>5408.0173718772385</v>
      </c>
      <c r="F17" s="12">
        <v>7329079</v>
      </c>
      <c r="G17" s="13">
        <f t="shared" si="2"/>
        <v>737.88498826076761</v>
      </c>
      <c r="M17" s="13">
        <v>737.88498826076761</v>
      </c>
      <c r="N17" s="13">
        <f t="shared" si="10"/>
        <v>28.30788377526585</v>
      </c>
      <c r="O17" s="19">
        <f t="shared" si="11"/>
        <v>3.9894020813694732E-2</v>
      </c>
      <c r="R17" s="14">
        <v>33970</v>
      </c>
      <c r="S17" s="15">
        <v>25089</v>
      </c>
      <c r="T17" s="12">
        <f t="shared" si="12"/>
        <v>7329079</v>
      </c>
      <c r="U17" s="11">
        <f t="shared" si="3"/>
        <v>39055.325750865049</v>
      </c>
      <c r="V17" s="11">
        <f t="shared" si="13"/>
        <v>5408.0173718772385</v>
      </c>
      <c r="W17" s="11"/>
      <c r="X17" s="7">
        <f t="shared" si="4"/>
        <v>1995</v>
      </c>
      <c r="Y17">
        <f t="shared" si="14"/>
        <v>4.5916802645002344</v>
      </c>
      <c r="Z17">
        <f t="shared" si="5"/>
        <v>6.8650494029701026</v>
      </c>
      <c r="AA17">
        <f t="shared" si="15"/>
        <v>3.7255664231792092</v>
      </c>
      <c r="AB17" s="16">
        <f t="shared" si="16"/>
        <v>5315.7729539087486</v>
      </c>
      <c r="AJ17" s="13"/>
      <c r="AO17" s="71">
        <f t="shared" si="17"/>
        <v>1996</v>
      </c>
      <c r="AP17" s="72">
        <f t="shared" si="6"/>
        <v>2.2180647092466597</v>
      </c>
      <c r="AQ17" s="72">
        <f t="shared" si="6"/>
        <v>3.3284104528440723</v>
      </c>
      <c r="AR17" s="47">
        <v>0</v>
      </c>
      <c r="AS17" s="72">
        <f t="shared" si="7"/>
        <v>1.8227569271618373</v>
      </c>
      <c r="AT17" s="47">
        <f t="shared" si="18"/>
        <v>1.8414381908562536</v>
      </c>
      <c r="AU17" s="47">
        <f t="shared" si="8"/>
        <v>3.8142052173142393</v>
      </c>
      <c r="AV17" s="73">
        <f t="shared" si="9"/>
        <v>6519.3638100086246</v>
      </c>
      <c r="AW17" s="11"/>
    </row>
    <row r="18" spans="1:49" x14ac:dyDescent="0.2">
      <c r="A18" s="7">
        <v>1994</v>
      </c>
      <c r="B18" s="8">
        <v>148.19999999999999</v>
      </c>
      <c r="C18" s="9">
        <f t="shared" si="0"/>
        <v>1.5178070175438598</v>
      </c>
      <c r="D18" s="10">
        <v>3555.6413950000001</v>
      </c>
      <c r="E18" s="11">
        <f t="shared" si="1"/>
        <v>5396.7774612004396</v>
      </c>
      <c r="F18" s="12">
        <v>7570458</v>
      </c>
      <c r="G18" s="13">
        <f t="shared" si="2"/>
        <v>712.87331112601635</v>
      </c>
      <c r="M18" s="13">
        <v>712.87331112601635</v>
      </c>
      <c r="N18" s="13">
        <f t="shared" si="10"/>
        <v>-25.011677134751267</v>
      </c>
      <c r="O18" s="19">
        <f t="shared" si="11"/>
        <v>-3.3896443934582625E-2</v>
      </c>
      <c r="R18" s="14">
        <v>34335</v>
      </c>
      <c r="S18" s="15">
        <v>25807</v>
      </c>
      <c r="T18" s="12">
        <f t="shared" si="12"/>
        <v>7570458</v>
      </c>
      <c r="U18" s="11">
        <f t="shared" si="3"/>
        <v>39170.045701754389</v>
      </c>
      <c r="V18" s="11">
        <f t="shared" si="13"/>
        <v>5396.7774612004396</v>
      </c>
      <c r="W18" s="11"/>
      <c r="X18" s="7">
        <f t="shared" si="4"/>
        <v>1996</v>
      </c>
      <c r="Y18">
        <f t="shared" si="14"/>
        <v>4.5929540782623963</v>
      </c>
      <c r="Z18">
        <f t="shared" si="5"/>
        <v>6.8791221543819514</v>
      </c>
      <c r="AA18">
        <f t="shared" si="15"/>
        <v>3.7496785728991404</v>
      </c>
      <c r="AB18" s="16">
        <f t="shared" si="16"/>
        <v>5619.252829022309</v>
      </c>
      <c r="AJ18" s="13"/>
      <c r="AO18" s="71">
        <f t="shared" si="17"/>
        <v>1997</v>
      </c>
      <c r="AP18" s="72">
        <f t="shared" si="6"/>
        <v>2.2265970215153672</v>
      </c>
      <c r="AQ18" s="72">
        <f t="shared" si="6"/>
        <v>3.3247071879871646</v>
      </c>
      <c r="AR18" s="47">
        <v>0</v>
      </c>
      <c r="AS18" s="72">
        <f t="shared" si="7"/>
        <v>1.8483916506518159</v>
      </c>
      <c r="AT18" s="47">
        <f t="shared" si="18"/>
        <v>1.839585593208044</v>
      </c>
      <c r="AU18" s="47">
        <f t="shared" si="8"/>
        <v>3.8103678973050896</v>
      </c>
      <c r="AV18" s="73">
        <f t="shared" si="9"/>
        <v>6462.0140404764643</v>
      </c>
      <c r="AW18" s="11"/>
    </row>
    <row r="19" spans="1:49" x14ac:dyDescent="0.2">
      <c r="A19" s="7">
        <v>1995</v>
      </c>
      <c r="B19" s="8">
        <v>152.4</v>
      </c>
      <c r="C19" s="9">
        <f t="shared" si="0"/>
        <v>1.4759776902887138</v>
      </c>
      <c r="D19" s="10">
        <v>3601.5266280000001</v>
      </c>
      <c r="E19" s="11">
        <f t="shared" si="1"/>
        <v>5315.7729539087404</v>
      </c>
      <c r="F19" s="12">
        <v>7633040</v>
      </c>
      <c r="G19" s="13">
        <f t="shared" si="2"/>
        <v>696.41623179083831</v>
      </c>
      <c r="M19" s="13">
        <v>696.41623179083831</v>
      </c>
      <c r="N19" s="13">
        <f t="shared" si="10"/>
        <v>-16.457079335178037</v>
      </c>
      <c r="O19" s="19">
        <f t="shared" si="11"/>
        <v>-2.3085559633567034E-2</v>
      </c>
      <c r="R19" s="14">
        <v>34700</v>
      </c>
      <c r="S19" s="15">
        <v>27106</v>
      </c>
      <c r="T19" s="12">
        <f t="shared" si="12"/>
        <v>7633040</v>
      </c>
      <c r="U19" s="11">
        <f t="shared" si="3"/>
        <v>40007.851272965876</v>
      </c>
      <c r="V19" s="11">
        <f t="shared" si="13"/>
        <v>5315.7729539087404</v>
      </c>
      <c r="W19" s="11"/>
      <c r="X19" s="7">
        <f t="shared" si="4"/>
        <v>1997</v>
      </c>
      <c r="Y19">
        <f t="shared" si="14"/>
        <v>4.6021452270762468</v>
      </c>
      <c r="Z19">
        <f t="shared" si="5"/>
        <v>6.8826975382539617</v>
      </c>
      <c r="AA19">
        <f t="shared" si="15"/>
        <v>3.7877844800812208</v>
      </c>
      <c r="AB19" s="16">
        <f t="shared" si="16"/>
        <v>6134.5749951993057</v>
      </c>
      <c r="AJ19" s="13"/>
      <c r="AO19" s="71">
        <f t="shared" si="17"/>
        <v>1998</v>
      </c>
      <c r="AP19" s="72">
        <f t="shared" si="6"/>
        <v>2.2309389463725382</v>
      </c>
      <c r="AQ19" s="72">
        <f t="shared" si="6"/>
        <v>3.326492160450206</v>
      </c>
      <c r="AR19" s="47">
        <v>0</v>
      </c>
      <c r="AS19" s="72">
        <f t="shared" si="7"/>
        <v>1.8928300872933297</v>
      </c>
      <c r="AT19" s="47">
        <f t="shared" si="18"/>
        <v>1.8518751588475535</v>
      </c>
      <c r="AU19" s="47">
        <f t="shared" si="8"/>
        <v>3.8358235034793844</v>
      </c>
      <c r="AV19" s="73">
        <f t="shared" si="9"/>
        <v>6852.0970183180243</v>
      </c>
      <c r="AW19" s="11"/>
    </row>
    <row r="20" spans="1:49" x14ac:dyDescent="0.2">
      <c r="A20" s="7">
        <v>1996</v>
      </c>
      <c r="B20" s="8">
        <v>156.9</v>
      </c>
      <c r="C20" s="9">
        <f t="shared" si="0"/>
        <v>1.4336456341618864</v>
      </c>
      <c r="D20" s="10">
        <v>3919.5549409999999</v>
      </c>
      <c r="E20" s="11">
        <f t="shared" si="1"/>
        <v>5619.2528290222999</v>
      </c>
      <c r="F20" s="12">
        <v>7697182</v>
      </c>
      <c r="G20" s="13">
        <f t="shared" si="2"/>
        <v>730.04027045512248</v>
      </c>
      <c r="M20" s="13">
        <v>730.04027045512248</v>
      </c>
      <c r="N20" s="13">
        <f t="shared" si="10"/>
        <v>33.624038664284171</v>
      </c>
      <c r="O20" s="19">
        <f t="shared" si="11"/>
        <v>4.8281526376574777E-2</v>
      </c>
      <c r="R20" s="14">
        <v>35065</v>
      </c>
      <c r="S20" s="15">
        <v>28497</v>
      </c>
      <c r="T20" s="12">
        <f t="shared" si="12"/>
        <v>7697182</v>
      </c>
      <c r="U20" s="11">
        <f t="shared" si="3"/>
        <v>40854.599636711275</v>
      </c>
      <c r="V20" s="11">
        <f t="shared" si="13"/>
        <v>5619.2528290222999</v>
      </c>
      <c r="W20" s="11"/>
      <c r="X20" s="7">
        <f t="shared" si="4"/>
        <v>1998</v>
      </c>
      <c r="Y20">
        <f t="shared" si="14"/>
        <v>4.6112409588950687</v>
      </c>
      <c r="Z20">
        <f t="shared" si="5"/>
        <v>6.8863317555813364</v>
      </c>
      <c r="AA20">
        <f t="shared" si="15"/>
        <v>3.8519318922285177</v>
      </c>
      <c r="AB20" s="16">
        <f t="shared" si="16"/>
        <v>7111.0198709365804</v>
      </c>
      <c r="AJ20" s="13"/>
      <c r="AO20" s="71">
        <f t="shared" si="17"/>
        <v>1999</v>
      </c>
      <c r="AP20" s="72">
        <f t="shared" si="6"/>
        <v>2.238878192814409</v>
      </c>
      <c r="AQ20" s="72">
        <f t="shared" si="6"/>
        <v>3.3288941487920365</v>
      </c>
      <c r="AR20" s="47">
        <v>0</v>
      </c>
      <c r="AS20" s="72">
        <f t="shared" si="7"/>
        <v>1.8806643499457647</v>
      </c>
      <c r="AT20" s="47">
        <f t="shared" si="18"/>
        <v>1.8712388754300857</v>
      </c>
      <c r="AU20" s="47">
        <f t="shared" si="8"/>
        <v>3.8759319302419173</v>
      </c>
      <c r="AV20" s="73">
        <f t="shared" si="9"/>
        <v>7515.0509657575494</v>
      </c>
      <c r="AW20" s="11"/>
    </row>
    <row r="21" spans="1:49" x14ac:dyDescent="0.2">
      <c r="A21" s="7">
        <v>1997</v>
      </c>
      <c r="B21" s="8">
        <v>160.5</v>
      </c>
      <c r="C21" s="9">
        <f t="shared" si="0"/>
        <v>1.4014890965732087</v>
      </c>
      <c r="D21" s="10">
        <v>4377.1835330000004</v>
      </c>
      <c r="E21" s="11">
        <f t="shared" si="1"/>
        <v>6134.5749951992966</v>
      </c>
      <c r="F21" s="12">
        <v>7773443</v>
      </c>
      <c r="G21" s="13">
        <f t="shared" si="2"/>
        <v>789.17089830070108</v>
      </c>
      <c r="M21" s="13">
        <v>789.17089830070108</v>
      </c>
      <c r="N21" s="13">
        <f t="shared" si="10"/>
        <v>59.130627845578601</v>
      </c>
      <c r="O21" s="19">
        <f t="shared" si="11"/>
        <v>8.0996391895909139E-2</v>
      </c>
      <c r="R21" s="14">
        <v>35431</v>
      </c>
      <c r="S21" s="15">
        <v>30012</v>
      </c>
      <c r="T21" s="12">
        <f t="shared" si="12"/>
        <v>7773443</v>
      </c>
      <c r="U21" s="11">
        <f t="shared" si="3"/>
        <v>42061.490766355142</v>
      </c>
      <c r="V21" s="11">
        <f t="shared" si="13"/>
        <v>6134.5749951992966</v>
      </c>
      <c r="W21" s="11"/>
      <c r="X21" s="7">
        <f t="shared" si="4"/>
        <v>1999</v>
      </c>
      <c r="Y21">
        <f t="shared" si="14"/>
        <v>4.6238846611255848</v>
      </c>
      <c r="Z21">
        <f t="shared" si="5"/>
        <v>6.8906134183774626</v>
      </c>
      <c r="AA21">
        <f t="shared" si="15"/>
        <v>3.8729442070062934</v>
      </c>
      <c r="AB21" s="16">
        <f t="shared" si="16"/>
        <v>7463.5286970413354</v>
      </c>
      <c r="AJ21" s="13"/>
      <c r="AO21" s="71">
        <f t="shared" si="17"/>
        <v>2000</v>
      </c>
      <c r="AP21" s="72">
        <f t="shared" si="6"/>
        <v>2.2454820536561382</v>
      </c>
      <c r="AQ21" s="72">
        <f t="shared" si="6"/>
        <v>3.3313925255678418</v>
      </c>
      <c r="AR21" s="47">
        <v>0</v>
      </c>
      <c r="AS21" s="72">
        <f t="shared" si="7"/>
        <v>1.8619790944165682</v>
      </c>
      <c r="AT21" s="47">
        <f t="shared" si="18"/>
        <v>1.8891500798640557</v>
      </c>
      <c r="AU21" s="47">
        <f t="shared" si="8"/>
        <v>3.9130317415414013</v>
      </c>
      <c r="AV21" s="73">
        <f t="shared" si="9"/>
        <v>8185.2460994797757</v>
      </c>
      <c r="AW21" s="11"/>
    </row>
    <row r="22" spans="1:49" x14ac:dyDescent="0.2">
      <c r="A22" s="7">
        <v>1998</v>
      </c>
      <c r="B22" s="8">
        <v>163</v>
      </c>
      <c r="C22" s="9">
        <f t="shared" si="0"/>
        <v>1.3799938650306749</v>
      </c>
      <c r="D22" s="10">
        <v>5152.9358579999998</v>
      </c>
      <c r="E22" s="11">
        <f t="shared" si="1"/>
        <v>7111.0198709365768</v>
      </c>
      <c r="F22" s="12">
        <v>7858259</v>
      </c>
      <c r="G22" s="13">
        <f t="shared" si="2"/>
        <v>904.91034603677178</v>
      </c>
      <c r="M22" s="13">
        <v>904.91034603677178</v>
      </c>
      <c r="N22" s="13">
        <f t="shared" si="10"/>
        <v>115.7394477360707</v>
      </c>
      <c r="O22" s="19">
        <f t="shared" si="11"/>
        <v>0.14665954862918679</v>
      </c>
      <c r="R22" s="14">
        <v>35796</v>
      </c>
      <c r="S22" s="15">
        <v>31416</v>
      </c>
      <c r="T22" s="12">
        <f t="shared" si="12"/>
        <v>7858259</v>
      </c>
      <c r="U22" s="11">
        <f t="shared" si="3"/>
        <v>43353.887263803685</v>
      </c>
      <c r="V22" s="11">
        <f t="shared" si="13"/>
        <v>7111.0198709365768</v>
      </c>
      <c r="W22" s="11"/>
      <c r="X22" s="7">
        <f t="shared" si="4"/>
        <v>2000</v>
      </c>
      <c r="Y22">
        <f t="shared" si="14"/>
        <v>4.6370280439467528</v>
      </c>
      <c r="Z22">
        <f t="shared" si="5"/>
        <v>6.8953263386037005</v>
      </c>
      <c r="AA22">
        <f t="shared" si="15"/>
        <v>3.8651268517030686</v>
      </c>
      <c r="AB22" s="16">
        <f t="shared" si="16"/>
        <v>7330.3861280483898</v>
      </c>
      <c r="AJ22" s="13"/>
      <c r="AO22" s="71">
        <f t="shared" si="17"/>
        <v>2001</v>
      </c>
      <c r="AP22" s="72">
        <f t="shared" si="6"/>
        <v>2.245596328420532</v>
      </c>
      <c r="AQ22" s="72">
        <f t="shared" si="6"/>
        <v>3.3338678701430613</v>
      </c>
      <c r="AR22" s="47">
        <v>0</v>
      </c>
      <c r="AS22" s="72">
        <f t="shared" si="7"/>
        <v>1.8946406527912236</v>
      </c>
      <c r="AT22" s="47">
        <f t="shared" si="18"/>
        <v>1.8982303035934169</v>
      </c>
      <c r="AU22" s="47">
        <f t="shared" si="8"/>
        <v>3.9318397780505201</v>
      </c>
      <c r="AV22" s="73">
        <f t="shared" si="9"/>
        <v>8547.5131586016523</v>
      </c>
      <c r="AW22" s="11"/>
    </row>
    <row r="23" spans="1:49" x14ac:dyDescent="0.2">
      <c r="A23" s="7">
        <v>1999</v>
      </c>
      <c r="B23" s="8">
        <v>166.6</v>
      </c>
      <c r="C23" s="9">
        <f t="shared" si="0"/>
        <v>1.3501740696278512</v>
      </c>
      <c r="D23" s="10">
        <v>5527.8270149999998</v>
      </c>
      <c r="E23" s="11">
        <f t="shared" si="1"/>
        <v>7463.5286970413272</v>
      </c>
      <c r="F23" s="12">
        <v>7947660</v>
      </c>
      <c r="G23" s="13">
        <f t="shared" si="2"/>
        <v>939.08505107683607</v>
      </c>
      <c r="M23" s="13">
        <v>939.08505107683607</v>
      </c>
      <c r="N23" s="13">
        <f t="shared" si="10"/>
        <v>34.174705040064282</v>
      </c>
      <c r="O23" s="19">
        <f t="shared" si="11"/>
        <v>3.7765846295977221E-2</v>
      </c>
      <c r="R23" s="14">
        <v>36161</v>
      </c>
      <c r="S23" s="15">
        <v>32625</v>
      </c>
      <c r="T23" s="12">
        <f t="shared" si="12"/>
        <v>7947660</v>
      </c>
      <c r="U23" s="11">
        <f t="shared" si="3"/>
        <v>44049.429021608645</v>
      </c>
      <c r="V23" s="11">
        <f t="shared" si="13"/>
        <v>7463.5286970413272</v>
      </c>
      <c r="W23" s="11"/>
      <c r="X23" s="7">
        <f t="shared" si="4"/>
        <v>2001</v>
      </c>
      <c r="Y23">
        <f t="shared" si="14"/>
        <v>4.643940283363917</v>
      </c>
      <c r="Z23">
        <f t="shared" si="5"/>
        <v>6.9002392797661312</v>
      </c>
      <c r="AA23">
        <f t="shared" si="15"/>
        <v>3.8937451507621783</v>
      </c>
      <c r="AB23" s="16">
        <f t="shared" si="16"/>
        <v>7829.7005166682102</v>
      </c>
      <c r="AJ23" s="13"/>
      <c r="AO23" s="71">
        <f t="shared" si="17"/>
        <v>2002</v>
      </c>
      <c r="AP23" s="72">
        <f t="shared" si="6"/>
        <v>2.2534772346531695</v>
      </c>
      <c r="AQ23" s="72">
        <f t="shared" si="6"/>
        <v>3.3351831647748003</v>
      </c>
      <c r="AR23" s="47">
        <v>1</v>
      </c>
      <c r="AS23" s="72">
        <f t="shared" si="7"/>
        <v>1.7825838939169039</v>
      </c>
      <c r="AT23" s="47">
        <f t="shared" si="18"/>
        <v>1.8377052229242805</v>
      </c>
      <c r="AU23" s="47">
        <f t="shared" si="8"/>
        <v>3.8064730513187151</v>
      </c>
      <c r="AV23" s="73">
        <f t="shared" si="9"/>
        <v>6404.3204048318457</v>
      </c>
      <c r="AW23" s="11"/>
    </row>
    <row r="24" spans="1:49" x14ac:dyDescent="0.2">
      <c r="A24" s="7">
        <v>2000</v>
      </c>
      <c r="B24" s="8">
        <v>172.2</v>
      </c>
      <c r="C24" s="9">
        <f t="shared" si="0"/>
        <v>1.3062659698025552</v>
      </c>
      <c r="D24" s="10">
        <v>5611.710247</v>
      </c>
      <c r="E24" s="11">
        <f t="shared" si="1"/>
        <v>7330.3861280483916</v>
      </c>
      <c r="F24" s="12">
        <v>8018546</v>
      </c>
      <c r="G24" s="13">
        <f t="shared" si="2"/>
        <v>914.17897060743826</v>
      </c>
      <c r="M24" s="13">
        <v>914.17897060743826</v>
      </c>
      <c r="N24" s="13">
        <f t="shared" si="10"/>
        <v>-24.906080469397807</v>
      </c>
      <c r="O24" s="19">
        <f t="shared" si="11"/>
        <v>-2.6521645127710575E-2</v>
      </c>
      <c r="R24" s="14">
        <v>36526</v>
      </c>
      <c r="S24" s="15">
        <v>34623</v>
      </c>
      <c r="T24" s="12">
        <f t="shared" si="12"/>
        <v>8018546</v>
      </c>
      <c r="U24" s="11">
        <f t="shared" si="3"/>
        <v>45226.846672473868</v>
      </c>
      <c r="V24" s="11">
        <f t="shared" si="13"/>
        <v>7330.3861280483916</v>
      </c>
      <c r="W24" s="11"/>
      <c r="X24" s="7">
        <f t="shared" si="4"/>
        <v>2002</v>
      </c>
      <c r="Y24">
        <f t="shared" si="14"/>
        <v>4.6553963087168535</v>
      </c>
      <c r="Z24">
        <f t="shared" si="5"/>
        <v>6.9040956249643619</v>
      </c>
      <c r="AA24">
        <f t="shared" si="15"/>
        <v>3.796490227006966</v>
      </c>
      <c r="AB24" s="16">
        <f t="shared" si="16"/>
        <v>6258.7877952011804</v>
      </c>
      <c r="AJ24" s="13"/>
      <c r="AO24" s="71">
        <f t="shared" si="17"/>
        <v>2003</v>
      </c>
      <c r="AP24" s="72">
        <f t="shared" si="6"/>
        <v>2.2459365342722695</v>
      </c>
      <c r="AQ24" s="72">
        <f t="shared" si="6"/>
        <v>3.335597016240595</v>
      </c>
      <c r="AR24" s="47">
        <v>1</v>
      </c>
      <c r="AS24" s="72">
        <f t="shared" si="7"/>
        <v>1.8251886701751106</v>
      </c>
      <c r="AT24" s="47">
        <f t="shared" si="18"/>
        <v>1.8290327643018633</v>
      </c>
      <c r="AU24" s="47">
        <f t="shared" si="8"/>
        <v>3.7885096262693061</v>
      </c>
      <c r="AV24" s="73">
        <f t="shared" si="9"/>
        <v>6144.8265174971966</v>
      </c>
      <c r="AW24" s="11"/>
    </row>
    <row r="25" spans="1:49" x14ac:dyDescent="0.2">
      <c r="A25" s="7">
        <v>2001</v>
      </c>
      <c r="B25" s="8">
        <v>177.1</v>
      </c>
      <c r="C25" s="9">
        <f t="shared" si="0"/>
        <v>1.2701242236024846</v>
      </c>
      <c r="D25" s="10">
        <v>6164.5155420000001</v>
      </c>
      <c r="E25" s="11">
        <f t="shared" si="1"/>
        <v>7829.7005166681993</v>
      </c>
      <c r="F25" s="12">
        <v>8063137</v>
      </c>
      <c r="G25" s="13">
        <f t="shared" si="2"/>
        <v>971.04892508563353</v>
      </c>
      <c r="M25" s="13">
        <v>971.04892508563353</v>
      </c>
      <c r="N25" s="13">
        <f t="shared" si="10"/>
        <v>56.869954478195268</v>
      </c>
      <c r="O25" s="19">
        <f t="shared" si="11"/>
        <v>6.220877564095275E-2</v>
      </c>
      <c r="R25" s="14">
        <v>36892</v>
      </c>
      <c r="S25" s="15">
        <v>35476</v>
      </c>
      <c r="T25" s="12">
        <f t="shared" si="12"/>
        <v>8063137</v>
      </c>
      <c r="U25" s="11">
        <f t="shared" si="3"/>
        <v>45058.92695652174</v>
      </c>
      <c r="V25" s="11">
        <f t="shared" si="13"/>
        <v>7829.7005166681993</v>
      </c>
      <c r="W25" s="11"/>
      <c r="X25" s="7">
        <f t="shared" si="4"/>
        <v>2003</v>
      </c>
      <c r="Y25">
        <f t="shared" si="14"/>
        <v>4.6537808451239346</v>
      </c>
      <c r="Z25">
        <f t="shared" si="5"/>
        <v>6.9065040389186079</v>
      </c>
      <c r="AA25">
        <f t="shared" si="15"/>
        <v>3.7887932245685176</v>
      </c>
      <c r="AB25" s="16">
        <f t="shared" si="16"/>
        <v>6148.8404562717196</v>
      </c>
      <c r="AJ25" s="13"/>
      <c r="AO25" s="71">
        <f t="shared" si="17"/>
        <v>2004</v>
      </c>
      <c r="AP25" s="72">
        <f t="shared" si="6"/>
        <v>2.2396165661345666</v>
      </c>
      <c r="AQ25" s="72">
        <f t="shared" si="6"/>
        <v>3.3348284609121372</v>
      </c>
      <c r="AR25" s="47">
        <v>0</v>
      </c>
      <c r="AS25" s="72">
        <f t="shared" si="7"/>
        <v>1.8992888411446549</v>
      </c>
      <c r="AT25" s="47">
        <f t="shared" si="18"/>
        <v>1.893633542481961</v>
      </c>
      <c r="AU25" s="47">
        <f t="shared" si="8"/>
        <v>3.9223184211561515</v>
      </c>
      <c r="AV25" s="73">
        <f t="shared" si="9"/>
        <v>8362.1590017104845</v>
      </c>
      <c r="AW25" s="11"/>
    </row>
    <row r="26" spans="1:49" x14ac:dyDescent="0.2">
      <c r="A26" s="7">
        <v>2002</v>
      </c>
      <c r="B26" s="8">
        <v>179.9</v>
      </c>
      <c r="C26" s="9">
        <f t="shared" si="0"/>
        <v>1.2503557531962199</v>
      </c>
      <c r="D26" s="10">
        <v>5005.6056280000003</v>
      </c>
      <c r="E26" s="11">
        <f t="shared" si="1"/>
        <v>6258.7877952011777</v>
      </c>
      <c r="F26" s="12">
        <v>8072000</v>
      </c>
      <c r="G26" s="13">
        <f t="shared" si="2"/>
        <v>775.37014311213795</v>
      </c>
      <c r="M26" s="13">
        <v>775.37014311213795</v>
      </c>
      <c r="N26" s="13">
        <f t="shared" si="10"/>
        <v>-195.67878197349557</v>
      </c>
      <c r="O26" s="19">
        <f t="shared" si="11"/>
        <v>-0.20151279396786245</v>
      </c>
      <c r="R26" s="14">
        <v>37257</v>
      </c>
      <c r="S26" s="15">
        <v>35448</v>
      </c>
      <c r="T26" s="12">
        <f t="shared" si="12"/>
        <v>8072000</v>
      </c>
      <c r="U26" s="11">
        <f t="shared" si="3"/>
        <v>44322.610739299605</v>
      </c>
      <c r="V26" s="11">
        <f t="shared" si="13"/>
        <v>6258.7877952011777</v>
      </c>
      <c r="W26" s="11"/>
      <c r="X26" s="7">
        <f t="shared" si="4"/>
        <v>2004</v>
      </c>
      <c r="Y26">
        <f t="shared" si="14"/>
        <v>4.6466253337663526</v>
      </c>
      <c r="Z26">
        <f t="shared" si="5"/>
        <v>6.9069811532288545</v>
      </c>
      <c r="AA26">
        <f t="shared" si="15"/>
        <v>3.8589123846201887</v>
      </c>
      <c r="AB26" s="16">
        <f t="shared" si="16"/>
        <v>7226.2400537953827</v>
      </c>
      <c r="AJ26" s="13"/>
      <c r="AO26" s="71">
        <f t="shared" si="17"/>
        <v>2005</v>
      </c>
      <c r="AP26" s="72">
        <f t="shared" si="6"/>
        <v>2.2434148186979876</v>
      </c>
      <c r="AQ26" s="72">
        <f t="shared" si="6"/>
        <v>3.3343703557047206</v>
      </c>
      <c r="AR26" s="47">
        <v>0</v>
      </c>
      <c r="AS26" s="72">
        <f t="shared" si="7"/>
        <v>1.922808348068201</v>
      </c>
      <c r="AT26" s="47">
        <f t="shared" si="18"/>
        <v>1.8971016217743877</v>
      </c>
      <c r="AU26" s="47">
        <f t="shared" si="8"/>
        <v>3.9295019183796356</v>
      </c>
      <c r="AV26" s="73">
        <f t="shared" si="9"/>
        <v>8501.6244854421457</v>
      </c>
      <c r="AW26" s="11"/>
    </row>
    <row r="27" spans="1:49" x14ac:dyDescent="0.2">
      <c r="A27" s="7">
        <v>2003</v>
      </c>
      <c r="B27" s="8">
        <v>184</v>
      </c>
      <c r="C27" s="9">
        <f t="shared" si="0"/>
        <v>1.2224945652173913</v>
      </c>
      <c r="D27" s="10">
        <v>5029.748705</v>
      </c>
      <c r="E27" s="11">
        <f t="shared" si="1"/>
        <v>6148.8404562717124</v>
      </c>
      <c r="F27" s="12">
        <v>8068073</v>
      </c>
      <c r="G27" s="13">
        <f t="shared" si="2"/>
        <v>762.12008199128991</v>
      </c>
      <c r="M27" s="13">
        <v>762.12008199128991</v>
      </c>
      <c r="N27" s="13">
        <f t="shared" si="10"/>
        <v>-13.250061120848045</v>
      </c>
      <c r="O27" s="19">
        <f t="shared" si="11"/>
        <v>-1.7088691431508672E-2</v>
      </c>
      <c r="R27" s="14">
        <v>37622</v>
      </c>
      <c r="S27" s="15">
        <v>36264</v>
      </c>
      <c r="T27" s="12">
        <f t="shared" si="12"/>
        <v>8068073</v>
      </c>
      <c r="U27" s="11">
        <f t="shared" si="3"/>
        <v>44332.542913043479</v>
      </c>
      <c r="V27" s="11">
        <f t="shared" si="13"/>
        <v>6148.8404562717124</v>
      </c>
      <c r="W27" s="11"/>
      <c r="X27" s="7">
        <f t="shared" si="4"/>
        <v>2005</v>
      </c>
      <c r="Y27">
        <f t="shared" si="14"/>
        <v>4.6467226431294435</v>
      </c>
      <c r="Z27">
        <f t="shared" si="5"/>
        <v>6.9067698190590407</v>
      </c>
      <c r="AA27">
        <f t="shared" si="15"/>
        <v>3.9186986257626844</v>
      </c>
      <c r="AB27" s="16">
        <f t="shared" si="16"/>
        <v>8292.7510077913412</v>
      </c>
      <c r="AJ27" s="13"/>
      <c r="AO27" s="71">
        <f t="shared" si="17"/>
        <v>2006</v>
      </c>
      <c r="AP27" s="72">
        <f t="shared" si="6"/>
        <v>2.2597364974920149</v>
      </c>
      <c r="AQ27" s="72">
        <f t="shared" si="6"/>
        <v>3.3331476730082921</v>
      </c>
      <c r="AR27" s="47">
        <v>0</v>
      </c>
      <c r="AS27" s="72">
        <f t="shared" si="7"/>
        <v>1.9252506085144114</v>
      </c>
      <c r="AT27" s="47">
        <f t="shared" si="18"/>
        <v>1.9146941155690556</v>
      </c>
      <c r="AU27" s="47">
        <f t="shared" si="8"/>
        <v>3.9659415783966732</v>
      </c>
      <c r="AV27" s="73">
        <f t="shared" si="9"/>
        <v>9245.7379124683303</v>
      </c>
      <c r="AW27" s="11"/>
    </row>
    <row r="28" spans="1:49" x14ac:dyDescent="0.2">
      <c r="A28" s="7">
        <v>2004</v>
      </c>
      <c r="B28" s="8">
        <v>188.9</v>
      </c>
      <c r="C28" s="9">
        <f t="shared" si="0"/>
        <v>1.1907834833245103</v>
      </c>
      <c r="D28" s="10">
        <v>6068.4752140000001</v>
      </c>
      <c r="E28" s="11">
        <f t="shared" si="1"/>
        <v>7226.2400537953736</v>
      </c>
      <c r="F28" s="12">
        <v>8043366</v>
      </c>
      <c r="G28" s="13">
        <f t="shared" si="2"/>
        <v>898.40995098263261</v>
      </c>
      <c r="M28" s="13">
        <v>898.40995098263261</v>
      </c>
      <c r="N28" s="13">
        <f t="shared" si="10"/>
        <v>136.2898689913427</v>
      </c>
      <c r="O28" s="19">
        <f t="shared" si="11"/>
        <v>0.17882991435580664</v>
      </c>
      <c r="R28" s="14">
        <v>37987</v>
      </c>
      <c r="S28" s="15">
        <v>38660</v>
      </c>
      <c r="T28" s="12">
        <f t="shared" si="12"/>
        <v>8043366</v>
      </c>
      <c r="U28" s="11">
        <f t="shared" si="3"/>
        <v>46035.689465325573</v>
      </c>
      <c r="V28" s="11">
        <f t="shared" si="13"/>
        <v>7226.2400537953736</v>
      </c>
      <c r="W28" s="11"/>
      <c r="X28" s="7">
        <f t="shared" si="4"/>
        <v>2006</v>
      </c>
      <c r="Y28">
        <f t="shared" si="14"/>
        <v>4.6630946518590495</v>
      </c>
      <c r="Z28">
        <f t="shared" si="5"/>
        <v>6.9054378310006772</v>
      </c>
      <c r="AA28">
        <f t="shared" si="15"/>
        <v>3.9520632719857227</v>
      </c>
      <c r="AB28" s="16">
        <f t="shared" si="16"/>
        <v>8954.9521996699568</v>
      </c>
      <c r="AJ28" s="13"/>
      <c r="AO28" s="71">
        <f t="shared" si="17"/>
        <v>2007</v>
      </c>
      <c r="AP28" s="72">
        <f t="shared" si="6"/>
        <v>2.2634628494535427</v>
      </c>
      <c r="AQ28" s="72">
        <f t="shared" si="6"/>
        <v>3.3322138546335953</v>
      </c>
      <c r="AR28" s="47">
        <v>0</v>
      </c>
      <c r="AS28" s="72">
        <f t="shared" si="7"/>
        <v>1.9282125938755708</v>
      </c>
      <c r="AT28" s="47">
        <f t="shared" si="18"/>
        <v>1.9163498343807532</v>
      </c>
      <c r="AU28" s="47">
        <f t="shared" si="8"/>
        <v>3.9693710996053357</v>
      </c>
      <c r="AV28" s="73">
        <f t="shared" si="9"/>
        <v>9319.0383638576477</v>
      </c>
      <c r="AW28" s="11"/>
    </row>
    <row r="29" spans="1:49" x14ac:dyDescent="0.2">
      <c r="A29" s="7">
        <v>2005</v>
      </c>
      <c r="B29" s="8">
        <v>195.3</v>
      </c>
      <c r="C29" s="9">
        <f t="shared" si="0"/>
        <v>1.1517613927291346</v>
      </c>
      <c r="D29" s="10">
        <v>7200.0598909999999</v>
      </c>
      <c r="E29" s="11">
        <f t="shared" si="1"/>
        <v>8292.7510077913412</v>
      </c>
      <c r="F29" s="12">
        <v>8013368</v>
      </c>
      <c r="G29" s="13">
        <f t="shared" si="2"/>
        <v>1034.8646171985788</v>
      </c>
      <c r="M29" s="13">
        <v>1034.8646171985788</v>
      </c>
      <c r="N29" s="13">
        <f t="shared" si="10"/>
        <v>136.45466621594619</v>
      </c>
      <c r="O29" s="19">
        <f t="shared" si="11"/>
        <v>0.1518846335870383</v>
      </c>
      <c r="R29" s="14">
        <v>38353</v>
      </c>
      <c r="S29" s="15">
        <v>41108</v>
      </c>
      <c r="T29" s="12">
        <f t="shared" si="12"/>
        <v>8013368</v>
      </c>
      <c r="U29" s="11">
        <f t="shared" si="3"/>
        <v>47346.607332309264</v>
      </c>
      <c r="V29" s="11">
        <f t="shared" si="13"/>
        <v>8292.7510077913412</v>
      </c>
      <c r="W29" s="11"/>
      <c r="X29" s="7">
        <f t="shared" si="4"/>
        <v>2007</v>
      </c>
      <c r="Y29">
        <f t="shared" si="14"/>
        <v>4.6752888646561805</v>
      </c>
      <c r="Z29">
        <f t="shared" si="5"/>
        <v>6.9038150874183781</v>
      </c>
      <c r="AA29">
        <f t="shared" si="15"/>
        <v>3.9722819779919747</v>
      </c>
      <c r="AB29" s="16">
        <f t="shared" si="16"/>
        <v>9381.7094327464529</v>
      </c>
      <c r="AJ29" s="13"/>
      <c r="AO29" s="71">
        <f t="shared" si="17"/>
        <v>2008</v>
      </c>
      <c r="AP29" s="72">
        <f t="shared" si="6"/>
        <v>2.2784545789549089</v>
      </c>
      <c r="AQ29" s="72">
        <f t="shared" si="6"/>
        <v>3.3319971128640966</v>
      </c>
      <c r="AR29" s="47">
        <v>1</v>
      </c>
      <c r="AS29" s="72">
        <f t="shared" si="7"/>
        <v>1.9613481157198724</v>
      </c>
      <c r="AT29" s="47">
        <f t="shared" si="18"/>
        <v>1.8598855251065034</v>
      </c>
      <c r="AU29" s="47">
        <f t="shared" si="8"/>
        <v>3.8524155242863807</v>
      </c>
      <c r="AV29" s="73">
        <f t="shared" si="9"/>
        <v>7118.9431417478636</v>
      </c>
      <c r="AW29" s="11"/>
    </row>
    <row r="30" spans="1:49" x14ac:dyDescent="0.2">
      <c r="A30" s="7">
        <v>2006</v>
      </c>
      <c r="B30" s="8">
        <v>201.6</v>
      </c>
      <c r="C30" s="9">
        <f t="shared" si="0"/>
        <v>1.1157688492063491</v>
      </c>
      <c r="D30" s="10">
        <v>8025.8130579999997</v>
      </c>
      <c r="E30" s="11">
        <f t="shared" si="1"/>
        <v>8954.9521996699496</v>
      </c>
      <c r="F30" s="12">
        <v>7993906</v>
      </c>
      <c r="G30" s="13">
        <f t="shared" si="2"/>
        <v>1120.2223543371599</v>
      </c>
      <c r="M30" s="13">
        <v>1120.2223543371599</v>
      </c>
      <c r="N30" s="13">
        <f t="shared" si="10"/>
        <v>85.357737138581115</v>
      </c>
      <c r="O30" s="19">
        <f t="shared" si="11"/>
        <v>8.2482032644664222E-2</v>
      </c>
      <c r="R30" s="14">
        <v>38718</v>
      </c>
      <c r="S30" s="15">
        <v>44567</v>
      </c>
      <c r="T30" s="12">
        <f t="shared" si="12"/>
        <v>7993906</v>
      </c>
      <c r="U30" s="11">
        <f t="shared" si="3"/>
        <v>49726.470302579364</v>
      </c>
      <c r="V30" s="11">
        <f t="shared" si="13"/>
        <v>8954.9521996699496</v>
      </c>
      <c r="W30" s="11"/>
      <c r="X30" s="7">
        <f t="shared" si="4"/>
        <v>2008</v>
      </c>
      <c r="Y30">
        <f t="shared" si="14"/>
        <v>4.6965876331208909</v>
      </c>
      <c r="Z30">
        <f t="shared" si="5"/>
        <v>6.9027590371038059</v>
      </c>
      <c r="AA30">
        <f t="shared" si="15"/>
        <v>4.0158749331032961</v>
      </c>
      <c r="AB30" s="16">
        <f t="shared" si="16"/>
        <v>10372.296743364088</v>
      </c>
      <c r="AJ30" s="13"/>
      <c r="AO30" s="71">
        <f t="shared" si="17"/>
        <v>2009</v>
      </c>
      <c r="AP30" s="72">
        <f t="shared" si="6"/>
        <v>2.286128458019367</v>
      </c>
      <c r="AQ30" s="72">
        <f t="shared" si="6"/>
        <v>3.3336214263510442</v>
      </c>
      <c r="AR30" s="47">
        <v>1</v>
      </c>
      <c r="AS30" s="72">
        <f t="shared" si="7"/>
        <v>1.8275574249245086</v>
      </c>
      <c r="AT30" s="47">
        <f t="shared" si="18"/>
        <v>1.8760872043193482</v>
      </c>
      <c r="AU30" s="47">
        <f t="shared" si="8"/>
        <v>3.8859743641593334</v>
      </c>
      <c r="AV30" s="73">
        <f t="shared" si="9"/>
        <v>7690.8504085302593</v>
      </c>
      <c r="AW30" s="11"/>
    </row>
    <row r="31" spans="1:49" x14ac:dyDescent="0.2">
      <c r="A31" s="7">
        <v>2007</v>
      </c>
      <c r="B31" s="8">
        <v>207.34200000000001</v>
      </c>
      <c r="C31" s="9">
        <f t="shared" si="0"/>
        <v>1.0848694427564121</v>
      </c>
      <c r="D31" s="10">
        <v>8647.7773849999994</v>
      </c>
      <c r="E31" s="11">
        <f t="shared" si="1"/>
        <v>9381.7094327464511</v>
      </c>
      <c r="F31" s="12">
        <v>8013775</v>
      </c>
      <c r="G31" s="13">
        <f t="shared" si="2"/>
        <v>1170.6978836748538</v>
      </c>
      <c r="M31" s="13">
        <v>1170.6978836748538</v>
      </c>
      <c r="N31" s="13">
        <f t="shared" si="10"/>
        <v>50.475529337693843</v>
      </c>
      <c r="O31" s="19">
        <f t="shared" si="11"/>
        <v>4.5058491416697731E-2</v>
      </c>
      <c r="R31" s="14">
        <v>39083</v>
      </c>
      <c r="S31" s="15">
        <v>47852</v>
      </c>
      <c r="T31" s="12">
        <f t="shared" si="12"/>
        <v>8013775</v>
      </c>
      <c r="U31" s="11">
        <f t="shared" si="3"/>
        <v>51913.172574779826</v>
      </c>
      <c r="V31" s="11">
        <f t="shared" si="13"/>
        <v>9381.7094327464511</v>
      </c>
      <c r="W31" s="11"/>
      <c r="X31" s="7">
        <f t="shared" si="4"/>
        <v>2009</v>
      </c>
      <c r="Y31">
        <f t="shared" si="14"/>
        <v>4.7152775707709251</v>
      </c>
      <c r="Z31">
        <f t="shared" si="5"/>
        <v>6.9038371447312965</v>
      </c>
      <c r="AA31">
        <f t="shared" si="15"/>
        <v>3.9046312054443399</v>
      </c>
      <c r="AB31" s="16">
        <f t="shared" si="16"/>
        <v>8028.4407282581606</v>
      </c>
      <c r="AJ31" s="13"/>
      <c r="AO31" s="71">
        <f t="shared" si="17"/>
        <v>2010</v>
      </c>
      <c r="AP31" s="72">
        <f t="shared" si="6"/>
        <v>2.2739961102066699</v>
      </c>
      <c r="AQ31" s="72">
        <f t="shared" si="6"/>
        <v>3.3360030534904381</v>
      </c>
      <c r="AR31" s="47">
        <v>1</v>
      </c>
      <c r="AS31" s="72">
        <f t="shared" si="7"/>
        <v>1.8743537127259859</v>
      </c>
      <c r="AT31" s="47">
        <f t="shared" si="18"/>
        <v>1.8683211008103742</v>
      </c>
      <c r="AU31" s="47">
        <f t="shared" si="8"/>
        <v>3.8698882893351993</v>
      </c>
      <c r="AV31" s="73">
        <f t="shared" si="9"/>
        <v>7411.1958354766311</v>
      </c>
      <c r="AW31" s="11"/>
    </row>
    <row r="32" spans="1:49" x14ac:dyDescent="0.2">
      <c r="A32" s="7">
        <v>2008</v>
      </c>
      <c r="B32" s="8">
        <v>215.303</v>
      </c>
      <c r="C32" s="9">
        <f t="shared" si="0"/>
        <v>1.0447555305778369</v>
      </c>
      <c r="D32" s="10">
        <v>9927.9653849999995</v>
      </c>
      <c r="E32" s="11">
        <f t="shared" si="1"/>
        <v>10372.296743364073</v>
      </c>
      <c r="F32" s="12">
        <v>8068195</v>
      </c>
      <c r="G32" s="13">
        <f t="shared" si="2"/>
        <v>1285.5783410495251</v>
      </c>
      <c r="M32" s="13">
        <v>1285.5783410495251</v>
      </c>
      <c r="N32" s="13">
        <f t="shared" si="10"/>
        <v>114.88045737467132</v>
      </c>
      <c r="O32" s="19">
        <f t="shared" si="11"/>
        <v>9.8129892414307876E-2</v>
      </c>
      <c r="R32" s="14">
        <v>39448</v>
      </c>
      <c r="S32" s="15">
        <v>49408</v>
      </c>
      <c r="T32" s="12">
        <f t="shared" si="12"/>
        <v>8068195</v>
      </c>
      <c r="U32" s="11">
        <f t="shared" si="3"/>
        <v>51619.281254789763</v>
      </c>
      <c r="V32" s="11">
        <f t="shared" si="13"/>
        <v>10372.296743364073</v>
      </c>
      <c r="W32" s="11"/>
      <c r="X32" s="7">
        <f t="shared" si="4"/>
        <v>2010</v>
      </c>
      <c r="Y32">
        <f t="shared" si="14"/>
        <v>4.7128119531475665</v>
      </c>
      <c r="Z32">
        <f t="shared" si="5"/>
        <v>6.9067763861198745</v>
      </c>
      <c r="AA32">
        <f t="shared" si="15"/>
        <v>3.8938904847939249</v>
      </c>
      <c r="AB32" s="16">
        <f t="shared" si="16"/>
        <v>7832.3211172318343</v>
      </c>
      <c r="AJ32" s="13"/>
      <c r="AO32" s="71">
        <f t="shared" si="17"/>
        <v>2011</v>
      </c>
      <c r="AP32" s="72">
        <f t="shared" si="6"/>
        <v>2.252701386345024</v>
      </c>
      <c r="AQ32" s="72">
        <f t="shared" si="6"/>
        <v>3.3378810639972931</v>
      </c>
      <c r="AR32" s="47">
        <v>0</v>
      </c>
      <c r="AS32" s="72">
        <f t="shared" si="7"/>
        <v>1.8980264067026007</v>
      </c>
      <c r="AT32" s="47">
        <f t="shared" si="18"/>
        <v>1.9222796040166585</v>
      </c>
      <c r="AU32" s="47">
        <f t="shared" si="8"/>
        <v>3.9816535418806449</v>
      </c>
      <c r="AV32" s="73">
        <f t="shared" si="9"/>
        <v>9586.3557553479914</v>
      </c>
      <c r="AW32" s="11"/>
    </row>
    <row r="33" spans="1:88" x14ac:dyDescent="0.2">
      <c r="A33" s="7">
        <v>2009</v>
      </c>
      <c r="B33" s="8">
        <v>214.53700000000001</v>
      </c>
      <c r="C33" s="9">
        <f t="shared" si="0"/>
        <v>1.0484858089746756</v>
      </c>
      <c r="D33" s="10">
        <v>7657.1763389999996</v>
      </c>
      <c r="E33" s="11">
        <f t="shared" si="1"/>
        <v>8028.4407282581597</v>
      </c>
      <c r="F33" s="12">
        <v>8131574</v>
      </c>
      <c r="G33" s="13">
        <f t="shared" si="2"/>
        <v>987.31693621163129</v>
      </c>
      <c r="M33" s="13">
        <v>987.31693621163129</v>
      </c>
      <c r="N33" s="13">
        <f t="shared" si="10"/>
        <v>-298.26140483789379</v>
      </c>
      <c r="O33" s="19">
        <f t="shared" si="11"/>
        <v>-0.23200562370582417</v>
      </c>
      <c r="R33" s="14">
        <v>39814</v>
      </c>
      <c r="S33" s="15">
        <v>46739</v>
      </c>
      <c r="T33" s="12">
        <f t="shared" si="12"/>
        <v>8131574</v>
      </c>
      <c r="U33" s="11">
        <f t="shared" si="3"/>
        <v>49005.178225667361</v>
      </c>
      <c r="V33" s="11">
        <f t="shared" si="13"/>
        <v>8028.4407282581597</v>
      </c>
      <c r="W33" s="11"/>
      <c r="X33" s="7">
        <f t="shared" si="4"/>
        <v>2011</v>
      </c>
      <c r="Y33">
        <f t="shared" si="14"/>
        <v>4.6902419730083782</v>
      </c>
      <c r="Z33">
        <f t="shared" si="5"/>
        <v>6.9101746185769972</v>
      </c>
      <c r="AA33">
        <f t="shared" si="15"/>
        <v>3.9120079088434392</v>
      </c>
      <c r="AB33" s="16">
        <f t="shared" si="16"/>
        <v>8165.9724210000168</v>
      </c>
      <c r="AO33" s="71">
        <f t="shared" si="17"/>
        <v>2012</v>
      </c>
      <c r="AP33" s="72">
        <f t="shared" si="6"/>
        <v>2.2788791980947747</v>
      </c>
      <c r="AQ33" s="72">
        <f t="shared" si="6"/>
        <v>3.3390440683528708</v>
      </c>
      <c r="AR33" s="47">
        <v>0</v>
      </c>
      <c r="AS33" s="47"/>
      <c r="AT33" s="47">
        <f t="shared" si="18"/>
        <v>1.961760983659433</v>
      </c>
      <c r="AU33" s="47">
        <f t="shared" si="8"/>
        <v>4.0634320587855273</v>
      </c>
      <c r="AV33" s="73">
        <f t="shared" si="9"/>
        <v>11572.629752155592</v>
      </c>
      <c r="AW33" s="11"/>
    </row>
    <row r="34" spans="1:88" ht="13.5" thickBot="1" x14ac:dyDescent="0.25">
      <c r="A34" s="7">
        <v>2010</v>
      </c>
      <c r="B34" s="8">
        <v>218.05600000000001</v>
      </c>
      <c r="C34" s="9">
        <f t="shared" si="0"/>
        <v>1.0315652859815827</v>
      </c>
      <c r="D34" s="10">
        <v>7592.6567359999999</v>
      </c>
      <c r="E34" s="11">
        <f t="shared" si="1"/>
        <v>7832.3211172318306</v>
      </c>
      <c r="F34" s="12">
        <v>8186443</v>
      </c>
      <c r="G34" s="13">
        <f t="shared" si="2"/>
        <v>956.74288787350395</v>
      </c>
      <c r="M34" s="13">
        <v>956.74288787350395</v>
      </c>
      <c r="N34" s="13">
        <f t="shared" si="10"/>
        <v>-30.574048338127341</v>
      </c>
      <c r="O34" s="19">
        <f t="shared" si="11"/>
        <v>-3.0966802266596382E-2</v>
      </c>
      <c r="R34" s="14">
        <v>40179</v>
      </c>
      <c r="S34" s="15">
        <v>49119</v>
      </c>
      <c r="T34" s="12">
        <f t="shared" si="12"/>
        <v>8186443</v>
      </c>
      <c r="U34" s="11">
        <f t="shared" si="3"/>
        <v>50669.455282129362</v>
      </c>
      <c r="V34" s="11">
        <f t="shared" si="13"/>
        <v>7832.3211172318306</v>
      </c>
      <c r="W34" s="11"/>
      <c r="X34" s="7">
        <v>2012</v>
      </c>
      <c r="Y34">
        <f t="shared" si="14"/>
        <v>4.7047462354681526</v>
      </c>
      <c r="Z34">
        <f t="shared" si="5"/>
        <v>6.9130952422943279</v>
      </c>
      <c r="AO34" s="71">
        <f t="shared" si="17"/>
        <v>2013</v>
      </c>
      <c r="AP34" s="72">
        <f t="shared" si="6"/>
        <v>2.2752729452757103</v>
      </c>
      <c r="AQ34" s="72">
        <f t="shared" si="6"/>
        <v>3.340624152784712</v>
      </c>
      <c r="AR34" s="47">
        <v>0</v>
      </c>
      <c r="AS34" s="47"/>
      <c r="AT34" s="47">
        <f t="shared" si="18"/>
        <v>1.9625976165755752</v>
      </c>
      <c r="AU34" s="47">
        <f t="shared" si="8"/>
        <v>4.0651649921251156</v>
      </c>
      <c r="AV34" s="73">
        <f t="shared" si="9"/>
        <v>11618.899417606999</v>
      </c>
      <c r="AW34" s="11"/>
    </row>
    <row r="35" spans="1:88" ht="13.5" thickBot="1" x14ac:dyDescent="0.25">
      <c r="A35" s="7">
        <v>2011</v>
      </c>
      <c r="B35" s="8">
        <v>224.93899999999999</v>
      </c>
      <c r="C35" s="9">
        <f t="shared" si="0"/>
        <v>1</v>
      </c>
      <c r="D35" s="10">
        <v>8165.9724210000004</v>
      </c>
      <c r="E35" s="11">
        <f t="shared" si="1"/>
        <v>8165.9724210000004</v>
      </c>
      <c r="F35" s="12">
        <v>8244910</v>
      </c>
      <c r="G35" s="13">
        <f t="shared" si="2"/>
        <v>990.42590167751985</v>
      </c>
      <c r="M35" s="13">
        <v>990.42590167751985</v>
      </c>
      <c r="N35" s="13">
        <f t="shared" si="10"/>
        <v>33.6830138040159</v>
      </c>
      <c r="O35" s="19">
        <f t="shared" si="11"/>
        <v>3.5205920243505703E-2</v>
      </c>
      <c r="R35" s="14">
        <v>40544</v>
      </c>
      <c r="S35" s="15">
        <v>51126</v>
      </c>
      <c r="T35" s="12">
        <f t="shared" si="12"/>
        <v>8244910</v>
      </c>
      <c r="U35" s="11">
        <f t="shared" si="3"/>
        <v>51126</v>
      </c>
      <c r="V35" s="11">
        <f t="shared" si="13"/>
        <v>8165.9724210000004</v>
      </c>
      <c r="W35" s="11"/>
      <c r="X35" s="7">
        <v>2013</v>
      </c>
      <c r="Y35">
        <f t="shared" si="14"/>
        <v>4.708641815689913</v>
      </c>
      <c r="Z35">
        <f t="shared" si="5"/>
        <v>6.9161859193235697</v>
      </c>
      <c r="AO35" s="74" t="s">
        <v>20</v>
      </c>
      <c r="AP35" s="78"/>
      <c r="AQ35" s="78"/>
      <c r="AR35" s="75"/>
      <c r="AS35" s="47"/>
      <c r="AT35" s="47"/>
      <c r="AU35" s="47"/>
      <c r="AV35" s="48"/>
    </row>
    <row r="36" spans="1:88" x14ac:dyDescent="0.2">
      <c r="A36" s="7"/>
      <c r="B36" s="8"/>
      <c r="C36" s="9"/>
      <c r="D36" s="10"/>
      <c r="E36" s="11"/>
      <c r="F36" s="12"/>
      <c r="G36" s="13"/>
      <c r="M36" s="13"/>
      <c r="N36" s="13"/>
      <c r="O36" s="19"/>
      <c r="R36" s="14"/>
      <c r="S36" s="15"/>
      <c r="T36" s="12"/>
      <c r="U36" s="11"/>
      <c r="V36" s="11"/>
      <c r="W36" s="11"/>
      <c r="AO36" s="50"/>
      <c r="AP36" s="21"/>
      <c r="AQ36" s="20" t="s">
        <v>21</v>
      </c>
      <c r="AR36" s="21">
        <f>BJ58</f>
        <v>-13.150869005049829</v>
      </c>
      <c r="AS36" s="47"/>
      <c r="AT36" s="47"/>
      <c r="AU36" s="47"/>
      <c r="AV36" s="48"/>
    </row>
    <row r="37" spans="1:88" ht="13.5" thickBot="1" x14ac:dyDescent="0.25">
      <c r="A37" s="7"/>
      <c r="B37" s="8"/>
      <c r="C37" s="9"/>
      <c r="D37" s="10"/>
      <c r="E37" s="11"/>
      <c r="F37" s="12"/>
      <c r="G37" s="13"/>
      <c r="M37" s="13"/>
      <c r="N37" s="13"/>
      <c r="O37" s="19"/>
      <c r="R37" s="14"/>
      <c r="S37" s="15"/>
      <c r="T37" s="12"/>
      <c r="U37" s="11"/>
      <c r="V37" s="11"/>
      <c r="W37" s="11"/>
      <c r="AO37" s="50"/>
      <c r="AP37" s="21"/>
      <c r="AQ37" s="20" t="s">
        <v>22</v>
      </c>
      <c r="AR37" s="21">
        <f>BJ59</f>
        <v>1.3479944102397543</v>
      </c>
      <c r="AS37" s="47"/>
      <c r="AT37" s="47"/>
      <c r="AU37" s="47"/>
      <c r="AV37" s="48"/>
    </row>
    <row r="38" spans="1:88" x14ac:dyDescent="0.2">
      <c r="A38" s="7"/>
      <c r="B38" s="8"/>
      <c r="C38" s="9"/>
      <c r="D38" s="10"/>
      <c r="E38" s="11"/>
      <c r="F38" s="12"/>
      <c r="G38" s="13"/>
      <c r="M38" s="13"/>
      <c r="N38" s="13"/>
      <c r="O38" s="19"/>
      <c r="R38" s="14"/>
      <c r="S38" s="15"/>
      <c r="T38" s="12"/>
      <c r="U38" s="11"/>
      <c r="V38" s="11"/>
      <c r="W38" s="11"/>
      <c r="AO38" s="50"/>
      <c r="AP38" s="21"/>
      <c r="AQ38" s="20" t="s">
        <v>23</v>
      </c>
      <c r="AR38" s="21">
        <f>BJ60</f>
        <v>3.6060361353677672</v>
      </c>
      <c r="AS38" s="47"/>
      <c r="AT38" s="47"/>
      <c r="AU38" s="47"/>
      <c r="AV38" s="48"/>
      <c r="BT38" s="40"/>
      <c r="BU38" s="44"/>
      <c r="BV38" s="44"/>
      <c r="BW38" s="44"/>
      <c r="BX38" s="44"/>
      <c r="BY38" s="44"/>
      <c r="BZ38" s="44"/>
      <c r="CA38" s="44"/>
      <c r="CB38" s="44"/>
      <c r="CC38" s="44"/>
      <c r="CD38" s="44"/>
      <c r="CE38" s="44"/>
      <c r="CF38" s="44"/>
      <c r="CG38" s="44"/>
      <c r="CH38" s="44"/>
      <c r="CI38" s="44"/>
      <c r="CJ38" s="45"/>
    </row>
    <row r="39" spans="1:88" ht="13.5" thickBot="1" x14ac:dyDescent="0.25">
      <c r="V39" s="11"/>
      <c r="AO39" s="51"/>
      <c r="AP39" s="23"/>
      <c r="AQ39" s="22" t="s">
        <v>16</v>
      </c>
      <c r="AR39" s="23">
        <f>BJ61</f>
        <v>-7.5891498189062906E-2</v>
      </c>
      <c r="AS39" s="60"/>
      <c r="AT39" s="60"/>
      <c r="AU39" s="60"/>
      <c r="AV39" s="61"/>
      <c r="BT39" s="46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8"/>
    </row>
    <row r="40" spans="1:88" ht="13.5" thickBot="1" x14ac:dyDescent="0.25">
      <c r="U40" s="40"/>
      <c r="V40" s="44"/>
      <c r="W40" s="44"/>
      <c r="X40" s="44"/>
      <c r="Y40" s="44"/>
      <c r="Z40" s="44"/>
      <c r="AA40" s="44"/>
      <c r="AB40" s="45"/>
      <c r="AC40" s="44" t="s">
        <v>24</v>
      </c>
      <c r="AD40" s="44"/>
      <c r="AE40" s="44"/>
      <c r="AF40" s="44"/>
      <c r="AG40" s="44"/>
      <c r="AH40" s="44"/>
      <c r="AI40" s="44"/>
      <c r="AJ40" s="44"/>
      <c r="AK40" s="45"/>
      <c r="AN40" s="40" t="s">
        <v>24</v>
      </c>
      <c r="AO40" s="44"/>
      <c r="AP40" s="44"/>
      <c r="AQ40" s="44"/>
      <c r="AR40" s="44"/>
      <c r="AS40" s="44"/>
      <c r="AT40" s="44"/>
      <c r="AU40" s="44"/>
      <c r="AV40" s="45"/>
      <c r="AY40" s="40"/>
      <c r="AZ40" s="44"/>
      <c r="BA40" s="44"/>
      <c r="BB40" s="44"/>
      <c r="BC40" s="44"/>
      <c r="BD40" s="44"/>
      <c r="BE40" s="44"/>
      <c r="BF40" s="44"/>
      <c r="BG40" s="45"/>
      <c r="BT40" s="46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8"/>
    </row>
    <row r="41" spans="1:88" ht="13.5" thickBot="1" x14ac:dyDescent="0.25">
      <c r="U41" s="46"/>
      <c r="V41" s="47"/>
      <c r="W41" s="47"/>
      <c r="X41" s="47"/>
      <c r="Y41" s="47"/>
      <c r="Z41" s="47"/>
      <c r="AA41" s="47"/>
      <c r="AB41" s="48"/>
      <c r="AC41" s="47"/>
      <c r="AD41" s="47"/>
      <c r="AE41" s="47"/>
      <c r="AF41" s="47"/>
      <c r="AG41" s="47"/>
      <c r="AH41" s="47"/>
      <c r="AI41" s="47"/>
      <c r="AJ41" s="24" t="s">
        <v>25</v>
      </c>
      <c r="AK41" s="48"/>
      <c r="AN41" s="46"/>
      <c r="AO41" s="47"/>
      <c r="AP41" s="47"/>
      <c r="AQ41" s="47"/>
      <c r="AR41" s="47"/>
      <c r="AS41" s="47"/>
      <c r="AT41" s="47"/>
      <c r="AU41" s="24" t="s">
        <v>25</v>
      </c>
      <c r="AV41" s="48"/>
      <c r="AY41" s="46"/>
      <c r="AZ41" s="47"/>
      <c r="BA41" s="47"/>
      <c r="BB41" s="47"/>
      <c r="BC41" s="47"/>
      <c r="BD41" s="47"/>
      <c r="BE41" s="47"/>
      <c r="BF41" s="47"/>
      <c r="BG41" s="48"/>
      <c r="BT41" s="46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8"/>
    </row>
    <row r="42" spans="1:88" ht="13.5" thickBot="1" x14ac:dyDescent="0.25">
      <c r="U42" s="46"/>
      <c r="V42" s="47"/>
      <c r="W42" s="47"/>
      <c r="X42" s="47"/>
      <c r="Y42" s="47"/>
      <c r="Z42" s="47"/>
      <c r="AA42" s="47"/>
      <c r="AB42" s="48"/>
      <c r="AC42" s="25" t="s">
        <v>26</v>
      </c>
      <c r="AD42" s="25"/>
      <c r="AE42" s="47"/>
      <c r="AF42" s="47"/>
      <c r="AG42" s="47"/>
      <c r="AH42" s="47"/>
      <c r="AI42" s="47"/>
      <c r="AJ42" s="26">
        <f>AF63</f>
        <v>0.89508191904596857</v>
      </c>
      <c r="AK42" s="48"/>
      <c r="AN42" s="49" t="s">
        <v>26</v>
      </c>
      <c r="AO42" s="25"/>
      <c r="AP42" s="47"/>
      <c r="AQ42" s="47"/>
      <c r="AR42" s="47"/>
      <c r="AS42" s="47"/>
      <c r="AT42" s="47"/>
      <c r="AU42" s="26">
        <f>AQ63</f>
        <v>1.5773311669463757</v>
      </c>
      <c r="AV42" s="48"/>
      <c r="AY42" s="46"/>
      <c r="AZ42" s="47"/>
      <c r="BA42" s="47"/>
      <c r="BB42" s="47"/>
      <c r="BC42" s="47"/>
      <c r="BD42" s="47"/>
      <c r="BE42" s="47"/>
      <c r="BF42" s="47"/>
      <c r="BG42" s="48"/>
      <c r="BI42" t="s">
        <v>24</v>
      </c>
      <c r="BT42" s="46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8"/>
    </row>
    <row r="43" spans="1:88" ht="13.5" thickBot="1" x14ac:dyDescent="0.25">
      <c r="U43" s="46"/>
      <c r="V43" s="47"/>
      <c r="W43" s="47"/>
      <c r="X43" s="47"/>
      <c r="Y43" s="47"/>
      <c r="Z43" s="47"/>
      <c r="AA43" s="47"/>
      <c r="AB43" s="48"/>
      <c r="AC43" s="20" t="s">
        <v>27</v>
      </c>
      <c r="AD43" s="20">
        <v>0.94580417817225326</v>
      </c>
      <c r="AE43" s="47"/>
      <c r="AF43" s="47"/>
      <c r="AG43" s="47"/>
      <c r="AH43" s="47"/>
      <c r="AI43" s="47"/>
      <c r="AJ43" s="47"/>
      <c r="AK43" s="48"/>
      <c r="AN43" s="50" t="s">
        <v>27</v>
      </c>
      <c r="AO43" s="20">
        <v>0.82144185257748115</v>
      </c>
      <c r="AP43" s="47"/>
      <c r="AQ43" s="47"/>
      <c r="AR43" s="47"/>
      <c r="AS43" s="47"/>
      <c r="AT43" s="47"/>
      <c r="AU43" s="47"/>
      <c r="AV43" s="48"/>
      <c r="AY43" s="46"/>
      <c r="AZ43" s="47"/>
      <c r="BA43" s="47"/>
      <c r="BB43" s="47"/>
      <c r="BC43" s="47"/>
      <c r="BD43" s="47"/>
      <c r="BE43" s="47"/>
      <c r="BF43" s="47"/>
      <c r="BG43" s="48"/>
      <c r="BT43" s="46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8"/>
    </row>
    <row r="44" spans="1:88" ht="13.5" thickBot="1" x14ac:dyDescent="0.25">
      <c r="U44" s="46"/>
      <c r="V44" s="47"/>
      <c r="W44" s="47"/>
      <c r="X44" s="47"/>
      <c r="Y44" s="47"/>
      <c r="Z44" s="47"/>
      <c r="AA44" s="47"/>
      <c r="AB44" s="48"/>
      <c r="AC44" s="20" t="s">
        <v>28</v>
      </c>
      <c r="AD44" s="20">
        <v>0.89454554344809134</v>
      </c>
      <c r="AE44" s="47"/>
      <c r="AF44" s="47"/>
      <c r="AG44" s="47"/>
      <c r="AH44" s="47"/>
      <c r="AI44" s="47"/>
      <c r="AJ44" s="47"/>
      <c r="AK44" s="48"/>
      <c r="AN44" s="50" t="s">
        <v>28</v>
      </c>
      <c r="AO44" s="20">
        <v>0.67476671716592418</v>
      </c>
      <c r="AP44" s="47"/>
      <c r="AQ44" s="47"/>
      <c r="AR44" s="47"/>
      <c r="AS44" s="47"/>
      <c r="AT44" s="47"/>
      <c r="AU44" s="47"/>
      <c r="AV44" s="48"/>
      <c r="AY44" s="46"/>
      <c r="AZ44" s="47"/>
      <c r="BA44" s="47"/>
      <c r="BB44" s="47"/>
      <c r="BC44" s="47"/>
      <c r="BD44" s="47"/>
      <c r="BE44" s="47"/>
      <c r="BF44" s="47"/>
      <c r="BG44" s="48"/>
      <c r="BI44" s="25" t="s">
        <v>26</v>
      </c>
      <c r="BJ44" s="25"/>
      <c r="BP44" s="24" t="s">
        <v>25</v>
      </c>
      <c r="BT44" s="46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8"/>
    </row>
    <row r="45" spans="1:88" ht="13.5" thickBot="1" x14ac:dyDescent="0.25">
      <c r="U45" s="46"/>
      <c r="V45" s="47"/>
      <c r="W45" s="47"/>
      <c r="X45" s="47"/>
      <c r="Y45" s="47"/>
      <c r="Z45" s="47"/>
      <c r="AA45" s="47"/>
      <c r="AB45" s="48"/>
      <c r="AC45" s="20" t="s">
        <v>29</v>
      </c>
      <c r="AD45" s="20">
        <v>0.88673410222202398</v>
      </c>
      <c r="AE45" s="47"/>
      <c r="AF45" s="47"/>
      <c r="AG45" s="47"/>
      <c r="AH45" s="47"/>
      <c r="AI45" s="47"/>
      <c r="AJ45" s="47"/>
      <c r="AK45" s="48"/>
      <c r="AN45" s="50" t="s">
        <v>29</v>
      </c>
      <c r="AO45" s="20">
        <v>0.64974877233253381</v>
      </c>
      <c r="AP45" s="47"/>
      <c r="AQ45" s="47"/>
      <c r="AR45" s="47"/>
      <c r="AS45" s="47"/>
      <c r="AT45" s="47"/>
      <c r="AU45" s="47"/>
      <c r="AV45" s="48"/>
      <c r="AY45" s="46"/>
      <c r="AZ45" s="47"/>
      <c r="BA45" s="47"/>
      <c r="BB45" s="47"/>
      <c r="BC45" s="47"/>
      <c r="BD45" s="47"/>
      <c r="BE45" s="47"/>
      <c r="BF45" s="47"/>
      <c r="BG45" s="48"/>
      <c r="BI45" s="20" t="s">
        <v>27</v>
      </c>
      <c r="BJ45" s="27">
        <v>0.88567472256604496</v>
      </c>
      <c r="BP45" s="26">
        <f>BL66</f>
        <v>2.2083543879902021</v>
      </c>
      <c r="BT45" s="46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8"/>
    </row>
    <row r="46" spans="1:88" x14ac:dyDescent="0.2">
      <c r="U46" s="46"/>
      <c r="V46" s="47"/>
      <c r="W46" s="47"/>
      <c r="X46" s="47"/>
      <c r="Y46" s="47"/>
      <c r="Z46" s="47"/>
      <c r="AA46" s="47"/>
      <c r="AB46" s="48"/>
      <c r="AC46" s="20" t="s">
        <v>30</v>
      </c>
      <c r="AD46" s="20">
        <v>5.2225701714534709E-2</v>
      </c>
      <c r="AE46" s="47"/>
      <c r="AF46" s="47"/>
      <c r="AG46" s="47"/>
      <c r="AH46" s="47"/>
      <c r="AI46" s="47"/>
      <c r="AJ46" s="47"/>
      <c r="AK46" s="48"/>
      <c r="AN46" s="50" t="s">
        <v>30</v>
      </c>
      <c r="AO46" s="20">
        <v>4.2193696648523904E-2</v>
      </c>
      <c r="AP46" s="47"/>
      <c r="AQ46" s="47"/>
      <c r="AR46" s="47"/>
      <c r="AS46" s="47"/>
      <c r="AT46" s="47"/>
      <c r="AU46" s="47"/>
      <c r="AV46" s="48"/>
      <c r="AY46" s="46"/>
      <c r="AZ46" s="47"/>
      <c r="BA46" s="47"/>
      <c r="BB46" s="47"/>
      <c r="BC46" s="47"/>
      <c r="BD46" s="47"/>
      <c r="BE46" s="47"/>
      <c r="BF46" s="47"/>
      <c r="BG46" s="48"/>
      <c r="BI46" s="20" t="s">
        <v>28</v>
      </c>
      <c r="BJ46" s="27">
        <v>0.78441971419244072</v>
      </c>
      <c r="BT46" s="46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8"/>
    </row>
    <row r="47" spans="1:88" ht="13.5" thickBot="1" x14ac:dyDescent="0.25">
      <c r="U47" s="46"/>
      <c r="V47" s="47"/>
      <c r="W47" s="47"/>
      <c r="X47" s="47"/>
      <c r="Y47" s="47"/>
      <c r="Z47" s="47"/>
      <c r="AA47" s="47"/>
      <c r="AB47" s="48"/>
      <c r="AC47" s="22" t="s">
        <v>31</v>
      </c>
      <c r="AD47" s="22">
        <v>30</v>
      </c>
      <c r="AE47" s="47"/>
      <c r="AF47" s="47"/>
      <c r="AG47" s="47"/>
      <c r="AH47" s="47"/>
      <c r="AI47" s="47"/>
      <c r="AJ47" s="47"/>
      <c r="AK47" s="48"/>
      <c r="AN47" s="51" t="s">
        <v>31</v>
      </c>
      <c r="AO47" s="22">
        <v>29</v>
      </c>
      <c r="AP47" s="47"/>
      <c r="AQ47" s="47"/>
      <c r="AR47" s="47"/>
      <c r="AS47" s="47"/>
      <c r="AT47" s="47"/>
      <c r="AU47" s="47"/>
      <c r="AV47" s="48"/>
      <c r="AY47" s="46"/>
      <c r="AZ47" s="47"/>
      <c r="BA47" s="47"/>
      <c r="BB47" s="47"/>
      <c r="BC47" s="47"/>
      <c r="BD47" s="47"/>
      <c r="BE47" s="47"/>
      <c r="BF47" s="47"/>
      <c r="BG47" s="48"/>
      <c r="BI47" s="20" t="s">
        <v>29</v>
      </c>
      <c r="BJ47" s="27">
        <v>0.75855007989553358</v>
      </c>
      <c r="BT47" s="46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8"/>
    </row>
    <row r="48" spans="1:88" x14ac:dyDescent="0.2">
      <c r="U48" s="46"/>
      <c r="V48" s="47"/>
      <c r="W48" s="47"/>
      <c r="X48" s="47"/>
      <c r="Y48" s="47"/>
      <c r="Z48" s="47"/>
      <c r="AA48" s="47"/>
      <c r="AB48" s="48"/>
      <c r="AC48" s="47"/>
      <c r="AD48" s="47"/>
      <c r="AE48" s="47"/>
      <c r="AF48" s="47"/>
      <c r="AG48" s="47"/>
      <c r="AH48" s="47"/>
      <c r="AI48" s="47"/>
      <c r="AJ48" s="47"/>
      <c r="AK48" s="48"/>
      <c r="AN48" s="46"/>
      <c r="AO48" s="47"/>
      <c r="AP48" s="47"/>
      <c r="AQ48" s="47"/>
      <c r="AR48" s="47"/>
      <c r="AS48" s="47"/>
      <c r="AT48" s="47"/>
      <c r="AU48" s="47"/>
      <c r="AV48" s="48"/>
      <c r="AY48" s="46"/>
      <c r="AZ48" s="47"/>
      <c r="BA48" s="47"/>
      <c r="BB48" s="47"/>
      <c r="BC48" s="47"/>
      <c r="BD48" s="47"/>
      <c r="BE48" s="47"/>
      <c r="BF48" s="47"/>
      <c r="BG48" s="48"/>
      <c r="BI48" s="20" t="s">
        <v>30</v>
      </c>
      <c r="BJ48" s="27">
        <v>3.5032511730660389E-2</v>
      </c>
      <c r="BT48" s="46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8"/>
    </row>
    <row r="49" spans="21:88" ht="13.5" thickBot="1" x14ac:dyDescent="0.25">
      <c r="U49" s="46"/>
      <c r="V49" s="47"/>
      <c r="W49" s="47"/>
      <c r="X49" s="47"/>
      <c r="Y49" s="47"/>
      <c r="Z49" s="47"/>
      <c r="AA49" s="47"/>
      <c r="AB49" s="48"/>
      <c r="AC49" s="47" t="s">
        <v>32</v>
      </c>
      <c r="AD49" s="47"/>
      <c r="AE49" s="47"/>
      <c r="AF49" s="47"/>
      <c r="AG49" s="47"/>
      <c r="AH49" s="47"/>
      <c r="AI49" s="47"/>
      <c r="AJ49" s="47"/>
      <c r="AK49" s="48"/>
      <c r="AN49" s="46" t="s">
        <v>32</v>
      </c>
      <c r="AO49" s="47"/>
      <c r="AP49" s="47"/>
      <c r="AQ49" s="47"/>
      <c r="AR49" s="47"/>
      <c r="AS49" s="47"/>
      <c r="AT49" s="47"/>
      <c r="AU49" s="47"/>
      <c r="AV49" s="48"/>
      <c r="AY49" s="46"/>
      <c r="AZ49" s="47"/>
      <c r="BA49" s="47"/>
      <c r="BB49" s="47"/>
      <c r="BC49" s="47"/>
      <c r="BD49" s="47"/>
      <c r="BE49" s="47"/>
      <c r="BF49" s="47"/>
      <c r="BG49" s="48"/>
      <c r="BI49" s="22" t="s">
        <v>31</v>
      </c>
      <c r="BJ49" s="22">
        <v>29</v>
      </c>
      <c r="BT49" s="46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8"/>
    </row>
    <row r="50" spans="21:88" s="28" customFormat="1" ht="25.5" x14ac:dyDescent="0.2">
      <c r="U50" s="56"/>
      <c r="V50" s="57"/>
      <c r="W50" s="57"/>
      <c r="X50" s="57"/>
      <c r="Y50" s="57"/>
      <c r="Z50" s="57"/>
      <c r="AA50" s="57"/>
      <c r="AB50" s="58"/>
      <c r="AC50" s="29"/>
      <c r="AD50" s="29" t="s">
        <v>33</v>
      </c>
      <c r="AE50" s="29" t="s">
        <v>34</v>
      </c>
      <c r="AF50" s="29" t="s">
        <v>35</v>
      </c>
      <c r="AG50" s="29" t="s">
        <v>36</v>
      </c>
      <c r="AH50" s="30" t="s">
        <v>37</v>
      </c>
      <c r="AI50" s="47"/>
      <c r="AJ50" s="47"/>
      <c r="AK50" s="48"/>
      <c r="AN50" s="52"/>
      <c r="AO50" s="29" t="s">
        <v>33</v>
      </c>
      <c r="AP50" s="29" t="s">
        <v>34</v>
      </c>
      <c r="AQ50" s="29" t="s">
        <v>35</v>
      </c>
      <c r="AR50" s="29" t="s">
        <v>36</v>
      </c>
      <c r="AS50" s="30" t="s">
        <v>37</v>
      </c>
      <c r="AT50" s="47"/>
      <c r="AU50" s="47"/>
      <c r="AV50" s="48"/>
      <c r="AY50" s="56"/>
      <c r="AZ50" s="57"/>
      <c r="BA50" s="57"/>
      <c r="BB50" s="57"/>
      <c r="BC50" s="57"/>
      <c r="BD50" s="57"/>
      <c r="BE50" s="57"/>
      <c r="BF50" s="57"/>
      <c r="BG50" s="58"/>
      <c r="BI50"/>
      <c r="BJ50"/>
      <c r="BK50"/>
      <c r="BL50"/>
      <c r="BM50"/>
      <c r="BN50"/>
      <c r="BO50"/>
      <c r="BP50"/>
      <c r="BQ50"/>
      <c r="BT50" s="56"/>
      <c r="BU50" s="57"/>
      <c r="BV50" s="57"/>
      <c r="BW50" s="57"/>
      <c r="BX50" s="57"/>
      <c r="BY50" s="57"/>
      <c r="BZ50" s="57"/>
      <c r="CA50" s="57"/>
      <c r="CB50" s="57"/>
      <c r="CC50" s="57"/>
      <c r="CD50" s="57"/>
      <c r="CE50" s="57"/>
      <c r="CF50" s="57"/>
      <c r="CG50" s="57"/>
      <c r="CH50" s="57"/>
      <c r="CI50" s="57"/>
      <c r="CJ50" s="58"/>
    </row>
    <row r="51" spans="21:88" ht="13.5" thickBot="1" x14ac:dyDescent="0.25">
      <c r="U51" s="46"/>
      <c r="V51" s="47"/>
      <c r="W51" s="47"/>
      <c r="X51" s="47"/>
      <c r="Y51" s="47"/>
      <c r="Z51" s="47"/>
      <c r="AA51" s="47"/>
      <c r="AB51" s="48"/>
      <c r="AC51" s="20" t="s">
        <v>38</v>
      </c>
      <c r="AD51" s="20">
        <v>2</v>
      </c>
      <c r="AE51" s="20">
        <v>0.62469761886251884</v>
      </c>
      <c r="AF51" s="20">
        <v>0.31234880943125942</v>
      </c>
      <c r="AG51" s="20">
        <v>114.51734930334392</v>
      </c>
      <c r="AH51" s="20">
        <v>6.4770412389275808E-14</v>
      </c>
      <c r="AI51" s="47"/>
      <c r="AJ51" s="47"/>
      <c r="AK51" s="48"/>
      <c r="AN51" s="50" t="s">
        <v>38</v>
      </c>
      <c r="AO51" s="20">
        <v>2</v>
      </c>
      <c r="AP51" s="20">
        <v>9.6034475859742355E-2</v>
      </c>
      <c r="AQ51" s="20">
        <v>4.8017237929871177E-2</v>
      </c>
      <c r="AR51" s="20">
        <v>26.971308860883735</v>
      </c>
      <c r="AS51" s="20">
        <v>4.5554866355165873E-7</v>
      </c>
      <c r="AT51" s="47"/>
      <c r="AU51" s="47"/>
      <c r="AV51" s="48"/>
      <c r="AY51" s="46"/>
      <c r="AZ51" s="47"/>
      <c r="BA51" s="47"/>
      <c r="BB51" s="47"/>
      <c r="BC51" s="47"/>
      <c r="BD51" s="47"/>
      <c r="BE51" s="47"/>
      <c r="BF51" s="47"/>
      <c r="BG51" s="48"/>
      <c r="BI51" t="s">
        <v>32</v>
      </c>
      <c r="BT51" s="46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8"/>
    </row>
    <row r="52" spans="21:88" x14ac:dyDescent="0.2">
      <c r="U52" s="46"/>
      <c r="V52" s="47"/>
      <c r="W52" s="47"/>
      <c r="X52" s="47"/>
      <c r="Y52" s="47"/>
      <c r="Z52" s="47"/>
      <c r="AA52" s="47"/>
      <c r="AB52" s="48"/>
      <c r="AC52" s="20" t="s">
        <v>39</v>
      </c>
      <c r="AD52" s="20">
        <v>27</v>
      </c>
      <c r="AE52" s="20">
        <v>7.3643145828539952E-2</v>
      </c>
      <c r="AF52" s="20">
        <v>2.7275239195755537E-3</v>
      </c>
      <c r="AG52" s="20"/>
      <c r="AH52" s="20"/>
      <c r="AI52" s="47"/>
      <c r="AJ52" s="47"/>
      <c r="AK52" s="48"/>
      <c r="AN52" s="50" t="s">
        <v>39</v>
      </c>
      <c r="AO52" s="20">
        <v>26</v>
      </c>
      <c r="AP52" s="20">
        <v>4.6288008958559099E-2</v>
      </c>
      <c r="AQ52" s="20">
        <v>1.7803080368676576E-3</v>
      </c>
      <c r="AR52" s="20"/>
      <c r="AS52" s="20"/>
      <c r="AT52" s="47"/>
      <c r="AU52" s="47"/>
      <c r="AV52" s="48"/>
      <c r="AY52" s="46"/>
      <c r="AZ52" s="47"/>
      <c r="BA52" s="47"/>
      <c r="BB52" s="47"/>
      <c r="BC52" s="47"/>
      <c r="BD52" s="47"/>
      <c r="BE52" s="47"/>
      <c r="BF52" s="47"/>
      <c r="BG52" s="48"/>
      <c r="BI52" s="29"/>
      <c r="BJ52" s="29" t="s">
        <v>33</v>
      </c>
      <c r="BK52" s="29" t="s">
        <v>34</v>
      </c>
      <c r="BL52" s="29" t="s">
        <v>35</v>
      </c>
      <c r="BM52" s="29" t="s">
        <v>36</v>
      </c>
      <c r="BN52" s="29" t="s">
        <v>37</v>
      </c>
      <c r="BT52" s="46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8"/>
    </row>
    <row r="53" spans="21:88" ht="13.5" thickBot="1" x14ac:dyDescent="0.25">
      <c r="U53" s="46"/>
      <c r="V53" s="47"/>
      <c r="W53" s="47"/>
      <c r="X53" s="47"/>
      <c r="Y53" s="47"/>
      <c r="Z53" s="47"/>
      <c r="AA53" s="47"/>
      <c r="AB53" s="48"/>
      <c r="AC53" s="22" t="s">
        <v>40</v>
      </c>
      <c r="AD53" s="22">
        <v>29</v>
      </c>
      <c r="AE53" s="22">
        <v>0.69834076469105877</v>
      </c>
      <c r="AF53" s="22"/>
      <c r="AG53" s="22"/>
      <c r="AH53" s="22"/>
      <c r="AI53" s="47"/>
      <c r="AJ53" s="47"/>
      <c r="AK53" s="48"/>
      <c r="AN53" s="51" t="s">
        <v>40</v>
      </c>
      <c r="AO53" s="22">
        <v>28</v>
      </c>
      <c r="AP53" s="22">
        <v>0.14232248481830145</v>
      </c>
      <c r="AQ53" s="22"/>
      <c r="AR53" s="22"/>
      <c r="AS53" s="22"/>
      <c r="AT53" s="47"/>
      <c r="AU53" s="47"/>
      <c r="AV53" s="48"/>
      <c r="AY53" s="46"/>
      <c r="AZ53" s="47"/>
      <c r="BA53" s="47"/>
      <c r="BB53" s="47"/>
      <c r="BC53" s="47"/>
      <c r="BD53" s="47"/>
      <c r="BE53" s="47"/>
      <c r="BF53" s="47"/>
      <c r="BG53" s="48"/>
      <c r="BI53" s="20" t="s">
        <v>38</v>
      </c>
      <c r="BJ53" s="20">
        <v>3</v>
      </c>
      <c r="BK53" s="31">
        <v>0.11164056286433001</v>
      </c>
      <c r="BL53" s="31">
        <v>3.7213520954776667E-2</v>
      </c>
      <c r="BM53" s="32">
        <v>30.322025630111952</v>
      </c>
      <c r="BN53" s="27">
        <v>1.7192805361577078E-8</v>
      </c>
      <c r="BT53" s="46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8"/>
    </row>
    <row r="54" spans="21:88" ht="13.5" thickBot="1" x14ac:dyDescent="0.25">
      <c r="U54" s="46"/>
      <c r="V54" s="47"/>
      <c r="W54" s="47"/>
      <c r="X54" s="47"/>
      <c r="Y54" s="47"/>
      <c r="Z54" s="47"/>
      <c r="AA54" s="47"/>
      <c r="AB54" s="48"/>
      <c r="AC54" s="47"/>
      <c r="AD54" s="47"/>
      <c r="AE54" s="47"/>
      <c r="AF54" s="47"/>
      <c r="AG54" s="47"/>
      <c r="AH54" s="47"/>
      <c r="AI54" s="47"/>
      <c r="AJ54" s="47"/>
      <c r="AK54" s="48"/>
      <c r="AN54" s="46"/>
      <c r="AO54" s="47"/>
      <c r="AP54" s="47"/>
      <c r="AQ54" s="47"/>
      <c r="AR54" s="47"/>
      <c r="AS54" s="47"/>
      <c r="AT54" s="47"/>
      <c r="AU54" s="47"/>
      <c r="AV54" s="48"/>
      <c r="AY54" s="46"/>
      <c r="AZ54" s="47"/>
      <c r="BA54" s="47"/>
      <c r="BB54" s="47"/>
      <c r="BC54" s="47"/>
      <c r="BD54" s="47"/>
      <c r="BE54" s="47"/>
      <c r="BF54" s="47"/>
      <c r="BG54" s="48"/>
      <c r="BI54" s="20" t="s">
        <v>39</v>
      </c>
      <c r="BJ54" s="20">
        <v>25</v>
      </c>
      <c r="BK54" s="31">
        <v>3.0681921953971441E-2</v>
      </c>
      <c r="BL54" s="31">
        <v>1.2272768781588577E-3</v>
      </c>
      <c r="BM54" s="31"/>
      <c r="BN54" s="20"/>
      <c r="BT54" s="46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8"/>
    </row>
    <row r="55" spans="21:88" s="28" customFormat="1" ht="13.5" thickBot="1" x14ac:dyDescent="0.25">
      <c r="U55" s="56"/>
      <c r="V55" s="57"/>
      <c r="W55" s="57"/>
      <c r="X55" s="57"/>
      <c r="Y55" s="57"/>
      <c r="Z55" s="57"/>
      <c r="AA55" s="57"/>
      <c r="AB55" s="58"/>
      <c r="AC55" s="29"/>
      <c r="AD55" s="29" t="s">
        <v>41</v>
      </c>
      <c r="AE55" s="29" t="s">
        <v>30</v>
      </c>
      <c r="AF55" s="29" t="s">
        <v>42</v>
      </c>
      <c r="AG55" s="29" t="s">
        <v>43</v>
      </c>
      <c r="AH55" s="29" t="s">
        <v>44</v>
      </c>
      <c r="AI55" s="29" t="s">
        <v>45</v>
      </c>
      <c r="AJ55" s="29" t="s">
        <v>46</v>
      </c>
      <c r="AK55" s="53" t="s">
        <v>47</v>
      </c>
      <c r="AN55" s="52"/>
      <c r="AO55" s="29" t="s">
        <v>41</v>
      </c>
      <c r="AP55" s="29" t="s">
        <v>30</v>
      </c>
      <c r="AQ55" s="29" t="s">
        <v>42</v>
      </c>
      <c r="AR55" s="29" t="s">
        <v>43</v>
      </c>
      <c r="AS55" s="29" t="s">
        <v>44</v>
      </c>
      <c r="AT55" s="29" t="s">
        <v>45</v>
      </c>
      <c r="AU55" s="29" t="s">
        <v>46</v>
      </c>
      <c r="AV55" s="53" t="s">
        <v>47</v>
      </c>
      <c r="AY55" s="56"/>
      <c r="AZ55" s="57"/>
      <c r="BA55" s="57"/>
      <c r="BB55" s="57"/>
      <c r="BC55" s="57"/>
      <c r="BD55" s="57"/>
      <c r="BE55" s="57"/>
      <c r="BF55" s="57"/>
      <c r="BG55" s="58"/>
      <c r="BI55" s="22" t="s">
        <v>40</v>
      </c>
      <c r="BJ55" s="22">
        <v>28</v>
      </c>
      <c r="BK55" s="33">
        <v>0.14232248481830145</v>
      </c>
      <c r="BL55" s="33"/>
      <c r="BM55" s="33"/>
      <c r="BN55" s="22"/>
      <c r="BO55"/>
      <c r="BP55"/>
      <c r="BQ55"/>
      <c r="BT55" s="56"/>
      <c r="BU55" s="57"/>
      <c r="BV55" s="57"/>
      <c r="BW55" s="57"/>
      <c r="BX55" s="57"/>
      <c r="BY55" s="57"/>
      <c r="BZ55" s="57"/>
      <c r="CA55" s="57"/>
      <c r="CB55" s="57"/>
      <c r="CC55" s="57"/>
      <c r="CD55" s="57"/>
      <c r="CE55" s="57"/>
      <c r="CF55" s="57"/>
      <c r="CG55" s="57"/>
      <c r="CH55" s="57"/>
      <c r="CI55" s="57"/>
      <c r="CJ55" s="58"/>
    </row>
    <row r="56" spans="21:88" ht="13.5" thickBot="1" x14ac:dyDescent="0.25">
      <c r="U56" s="46"/>
      <c r="V56" s="47"/>
      <c r="W56" s="47"/>
      <c r="X56" s="47"/>
      <c r="Y56" s="47"/>
      <c r="Z56" s="47"/>
      <c r="AA56" s="47"/>
      <c r="AB56" s="48"/>
      <c r="AC56" s="20" t="s">
        <v>21</v>
      </c>
      <c r="AD56" s="20">
        <v>-22.13516495094968</v>
      </c>
      <c r="AE56" s="20">
        <v>5.7605876201798365</v>
      </c>
      <c r="AF56" s="20">
        <v>-3.8425185780367759</v>
      </c>
      <c r="AG56" s="20">
        <v>6.7031442813748996E-4</v>
      </c>
      <c r="AH56" s="20">
        <v>-33.954914422893211</v>
      </c>
      <c r="AI56" s="20">
        <v>-10.315415479006145</v>
      </c>
      <c r="AJ56" s="20">
        <v>-33.954914422893211</v>
      </c>
      <c r="AK56" s="54">
        <v>-10.315415479006145</v>
      </c>
      <c r="AN56" s="50" t="s">
        <v>21</v>
      </c>
      <c r="AO56" s="20">
        <v>-12.251360269952846</v>
      </c>
      <c r="AP56" s="20">
        <v>3.8396516472452857</v>
      </c>
      <c r="AQ56" s="20">
        <v>-3.19074785827054</v>
      </c>
      <c r="AR56" s="20">
        <v>3.6862894850324284E-3</v>
      </c>
      <c r="AS56" s="20">
        <v>-20.14387726499913</v>
      </c>
      <c r="AT56" s="20">
        <v>-4.3588432749065609</v>
      </c>
      <c r="AU56" s="20">
        <v>-20.14387726499913</v>
      </c>
      <c r="AV56" s="54">
        <v>-4.3588432749065609</v>
      </c>
      <c r="AY56" s="46"/>
      <c r="AZ56" s="47"/>
      <c r="BA56" s="47"/>
      <c r="BB56" s="47"/>
      <c r="BC56" s="47"/>
      <c r="BD56" s="47"/>
      <c r="BE56" s="47"/>
      <c r="BF56" s="47"/>
      <c r="BG56" s="48"/>
      <c r="BT56" s="46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8"/>
    </row>
    <row r="57" spans="21:88" x14ac:dyDescent="0.2">
      <c r="U57" s="46"/>
      <c r="V57" s="47"/>
      <c r="W57" s="47"/>
      <c r="X57" s="47"/>
      <c r="Y57" s="47"/>
      <c r="Z57" s="47"/>
      <c r="AA57" s="47"/>
      <c r="AB57" s="48"/>
      <c r="AC57" s="20" t="s">
        <v>48</v>
      </c>
      <c r="AD57" s="20">
        <v>1.3318132091761792</v>
      </c>
      <c r="AE57" s="20">
        <v>0.34822740702066346</v>
      </c>
      <c r="AF57" s="20">
        <v>3.8245502287450646</v>
      </c>
      <c r="AG57" s="20">
        <v>7.0269158394806294E-4</v>
      </c>
      <c r="AH57" s="20">
        <v>0.61730958877638054</v>
      </c>
      <c r="AI57" s="20">
        <v>2.0463168295759777</v>
      </c>
      <c r="AJ57" s="20">
        <v>0.61730958877638054</v>
      </c>
      <c r="AK57" s="54">
        <v>2.0463168295759777</v>
      </c>
      <c r="AN57" s="50" t="s">
        <v>22</v>
      </c>
      <c r="AO57" s="20">
        <v>0.71893000916473782</v>
      </c>
      <c r="AP57" s="20">
        <v>0.51625051818968926</v>
      </c>
      <c r="AQ57" s="20">
        <v>1.3925991041825487</v>
      </c>
      <c r="AR57" s="20">
        <v>0.17553691526727164</v>
      </c>
      <c r="AS57" s="20">
        <v>-0.34223812868880643</v>
      </c>
      <c r="AT57" s="20">
        <v>1.7800981470182822</v>
      </c>
      <c r="AU57" s="20">
        <v>-0.34223812868880643</v>
      </c>
      <c r="AV57" s="54">
        <v>1.7800981470182822</v>
      </c>
      <c r="AY57" s="46"/>
      <c r="AZ57" s="47"/>
      <c r="BA57" s="47"/>
      <c r="BB57" s="47"/>
      <c r="BC57" s="47"/>
      <c r="BD57" s="47"/>
      <c r="BE57" s="47"/>
      <c r="BF57" s="47"/>
      <c r="BG57" s="48"/>
      <c r="BI57" s="29"/>
      <c r="BJ57" s="29" t="s">
        <v>41</v>
      </c>
      <c r="BK57" s="29" t="s">
        <v>30</v>
      </c>
      <c r="BL57" s="29" t="s">
        <v>42</v>
      </c>
      <c r="BM57" s="29" t="s">
        <v>43</v>
      </c>
      <c r="BN57" s="29" t="s">
        <v>44</v>
      </c>
      <c r="BO57" s="29" t="s">
        <v>45</v>
      </c>
      <c r="BP57" s="29" t="s">
        <v>46</v>
      </c>
      <c r="BQ57" s="29" t="s">
        <v>47</v>
      </c>
      <c r="BT57" s="46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8"/>
    </row>
    <row r="58" spans="21:88" ht="13.5" thickBot="1" x14ac:dyDescent="0.25">
      <c r="U58" s="46"/>
      <c r="V58" s="47"/>
      <c r="W58" s="47"/>
      <c r="X58" s="47"/>
      <c r="Y58" s="47"/>
      <c r="Z58" s="47"/>
      <c r="AA58" s="47"/>
      <c r="AB58" s="48"/>
      <c r="AC58" s="22" t="s">
        <v>49</v>
      </c>
      <c r="AD58" s="22">
        <v>2.8710394709671205</v>
      </c>
      <c r="AE58" s="22">
        <v>1.0424703555771535</v>
      </c>
      <c r="AF58" s="22">
        <v>2.7540730109083991</v>
      </c>
      <c r="AG58" s="22">
        <v>1.040266129110501E-2</v>
      </c>
      <c r="AH58" s="22">
        <v>0.73206698286786231</v>
      </c>
      <c r="AI58" s="22">
        <v>5.0100119590663788</v>
      </c>
      <c r="AJ58" s="22">
        <v>0.73206698286786231</v>
      </c>
      <c r="AK58" s="55">
        <v>5.0100119590663788</v>
      </c>
      <c r="AN58" s="51" t="s">
        <v>23</v>
      </c>
      <c r="AO58" s="22">
        <v>3.7536431459667181</v>
      </c>
      <c r="AP58" s="22">
        <v>1.4352992903561772</v>
      </c>
      <c r="AQ58" s="22">
        <v>2.6152337503317731</v>
      </c>
      <c r="AR58" s="22">
        <v>1.464626826749808E-2</v>
      </c>
      <c r="AS58" s="22">
        <v>0.80334320137637105</v>
      </c>
      <c r="AT58" s="22">
        <v>6.7039430905570647</v>
      </c>
      <c r="AU58" s="22">
        <v>0.80334320137637105</v>
      </c>
      <c r="AV58" s="55">
        <v>6.7039430905570647</v>
      </c>
      <c r="AY58" s="46"/>
      <c r="AZ58" s="47"/>
      <c r="BA58" s="47"/>
      <c r="BB58" s="47"/>
      <c r="BC58" s="47"/>
      <c r="BD58" s="47"/>
      <c r="BE58" s="47"/>
      <c r="BF58" s="47"/>
      <c r="BG58" s="48"/>
      <c r="BI58" s="20" t="s">
        <v>21</v>
      </c>
      <c r="BJ58" s="21">
        <v>-13.150869005049829</v>
      </c>
      <c r="BK58" s="21">
        <v>3.1979435773370675</v>
      </c>
      <c r="BL58" s="21">
        <v>-4.1122892530832509</v>
      </c>
      <c r="BM58" s="21">
        <v>3.7114420779644515E-4</v>
      </c>
      <c r="BN58" s="21">
        <v>-19.737157092105317</v>
      </c>
      <c r="BO58" s="21">
        <v>-6.5645809179943422</v>
      </c>
      <c r="BP58" s="21">
        <v>-19.737157092105317</v>
      </c>
      <c r="BQ58" s="21">
        <v>-6.5645809179943422</v>
      </c>
      <c r="BT58" s="46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8"/>
    </row>
    <row r="59" spans="21:88" x14ac:dyDescent="0.2">
      <c r="U59" s="46"/>
      <c r="V59" s="47"/>
      <c r="W59" s="47"/>
      <c r="X59" s="47"/>
      <c r="Y59" s="47"/>
      <c r="Z59" s="47"/>
      <c r="AA59" s="47"/>
      <c r="AB59" s="48"/>
      <c r="AY59" s="46"/>
      <c r="AZ59" s="47"/>
      <c r="BA59" s="47"/>
      <c r="BB59" s="47"/>
      <c r="BC59" s="47"/>
      <c r="BD59" s="47"/>
      <c r="BE59" s="47"/>
      <c r="BF59" s="47"/>
      <c r="BG59" s="48"/>
      <c r="BI59" s="20" t="s">
        <v>22</v>
      </c>
      <c r="BJ59" s="21">
        <v>1.3479944102397543</v>
      </c>
      <c r="BK59" s="21">
        <v>0.46351375491702529</v>
      </c>
      <c r="BL59" s="21">
        <v>2.908208000172642</v>
      </c>
      <c r="BM59" s="21">
        <v>7.5196455824327046E-3</v>
      </c>
      <c r="BN59" s="21">
        <v>0.39336996225669729</v>
      </c>
      <c r="BO59" s="21">
        <v>2.3026188582228113</v>
      </c>
      <c r="BP59" s="21">
        <v>0.39336996225669729</v>
      </c>
      <c r="BQ59" s="21">
        <v>2.3026188582228113</v>
      </c>
      <c r="BT59" s="46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8"/>
    </row>
    <row r="60" spans="21:88" x14ac:dyDescent="0.2">
      <c r="U60" s="46"/>
      <c r="V60" s="47"/>
      <c r="W60" s="47"/>
      <c r="X60" s="47"/>
      <c r="Y60" s="47"/>
      <c r="Z60" s="47"/>
      <c r="AA60" s="47"/>
      <c r="AB60" s="48"/>
      <c r="AY60" s="46"/>
      <c r="AZ60" s="47"/>
      <c r="BA60" s="47"/>
      <c r="BB60" s="47"/>
      <c r="BC60" s="47"/>
      <c r="BD60" s="47"/>
      <c r="BE60" s="47"/>
      <c r="BF60" s="47"/>
      <c r="BG60" s="48"/>
      <c r="BI60" s="20" t="s">
        <v>23</v>
      </c>
      <c r="BJ60" s="21">
        <v>3.6060361353677672</v>
      </c>
      <c r="BK60" s="21">
        <v>1.1924165687609092</v>
      </c>
      <c r="BL60" s="21">
        <v>3.0241412521757836</v>
      </c>
      <c r="BM60" s="21">
        <v>5.6974838936889411E-3</v>
      </c>
      <c r="BN60" s="21">
        <v>1.1502082410628711</v>
      </c>
      <c r="BO60" s="21">
        <v>6.0618640296726634</v>
      </c>
      <c r="BP60" s="21">
        <v>1.1502082410628711</v>
      </c>
      <c r="BQ60" s="21">
        <v>6.0618640296726634</v>
      </c>
      <c r="BT60" s="46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8"/>
    </row>
    <row r="61" spans="21:88" ht="13.5" thickBot="1" x14ac:dyDescent="0.25">
      <c r="U61" s="46"/>
      <c r="V61" s="47"/>
      <c r="W61" s="47"/>
      <c r="X61" s="47"/>
      <c r="Y61" s="47"/>
      <c r="Z61" s="47"/>
      <c r="AA61" s="47"/>
      <c r="AB61" s="48"/>
      <c r="AY61" s="46"/>
      <c r="AZ61" s="47"/>
      <c r="BA61" s="47"/>
      <c r="BB61" s="47"/>
      <c r="BC61" s="47"/>
      <c r="BD61" s="47"/>
      <c r="BE61" s="47"/>
      <c r="BF61" s="47"/>
      <c r="BG61" s="48"/>
      <c r="BI61" s="22" t="s">
        <v>16</v>
      </c>
      <c r="BJ61" s="23">
        <v>-7.5891498189062906E-2</v>
      </c>
      <c r="BK61" s="23">
        <v>2.1282242655229325E-2</v>
      </c>
      <c r="BL61" s="23">
        <v>-3.5659539935945319</v>
      </c>
      <c r="BM61" s="23">
        <v>1.4958274950170906E-3</v>
      </c>
      <c r="BN61" s="23">
        <v>-0.1197230974265584</v>
      </c>
      <c r="BO61" s="23">
        <v>-3.2059898951567405E-2</v>
      </c>
      <c r="BP61" s="23">
        <v>-0.1197230974265584</v>
      </c>
      <c r="BQ61" s="23">
        <v>-3.2059898951567405E-2</v>
      </c>
      <c r="BT61" s="46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8"/>
    </row>
    <row r="62" spans="21:88" ht="13.5" thickBot="1" x14ac:dyDescent="0.25">
      <c r="U62" s="46"/>
      <c r="V62" s="47"/>
      <c r="W62" s="47"/>
      <c r="X62" s="47"/>
      <c r="Y62" s="47"/>
      <c r="Z62" s="47"/>
      <c r="AA62" s="47"/>
      <c r="AB62" s="47"/>
      <c r="AC62" s="40" t="s">
        <v>50</v>
      </c>
      <c r="AD62" s="44"/>
      <c r="AE62" s="44"/>
      <c r="AF62" s="74" t="s">
        <v>51</v>
      </c>
      <c r="AG62" s="75"/>
      <c r="AH62" s="34" t="s">
        <v>52</v>
      </c>
      <c r="AN62" s="40" t="s">
        <v>50</v>
      </c>
      <c r="AO62" s="44"/>
      <c r="AP62" s="44"/>
      <c r="AQ62" s="74" t="s">
        <v>51</v>
      </c>
      <c r="AR62" s="75"/>
      <c r="AY62" s="46"/>
      <c r="AZ62" s="47"/>
      <c r="BA62" s="47"/>
      <c r="BB62" s="47"/>
      <c r="BC62" s="47"/>
      <c r="BD62" s="47"/>
      <c r="BE62" s="47"/>
      <c r="BF62" s="47"/>
      <c r="BG62" s="48"/>
      <c r="BT62" s="46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8"/>
    </row>
    <row r="63" spans="21:88" ht="13.5" thickBot="1" x14ac:dyDescent="0.25">
      <c r="U63" s="46"/>
      <c r="V63" s="47"/>
      <c r="W63" s="47"/>
      <c r="X63" s="47"/>
      <c r="Y63" s="47"/>
      <c r="Z63" s="47"/>
      <c r="AA63" s="47"/>
      <c r="AB63" s="47"/>
      <c r="AC63" s="46"/>
      <c r="AD63" s="47"/>
      <c r="AE63" s="47"/>
      <c r="AF63" s="35">
        <f>AF64/AG64</f>
        <v>0.89508191904596857</v>
      </c>
      <c r="AG63" s="65"/>
      <c r="AH63" s="37">
        <f>AH64/AG64</f>
        <v>0.51721575375724105</v>
      </c>
      <c r="AN63" s="46"/>
      <c r="AO63" s="47"/>
      <c r="AP63" s="47"/>
      <c r="AQ63" s="35">
        <f>AQ64/AR64</f>
        <v>1.5773311669463757</v>
      </c>
      <c r="AR63" s="62"/>
      <c r="AY63" s="46"/>
      <c r="AZ63" s="47"/>
      <c r="BA63" s="47"/>
      <c r="BB63" s="47"/>
      <c r="BC63" s="47"/>
      <c r="BD63" s="47"/>
      <c r="BE63" s="47"/>
      <c r="BF63" s="47"/>
      <c r="BG63" s="48"/>
      <c r="BT63" s="46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8"/>
    </row>
    <row r="64" spans="21:88" s="28" customFormat="1" ht="13.5" thickBot="1" x14ac:dyDescent="0.25">
      <c r="U64" s="56"/>
      <c r="V64" s="57"/>
      <c r="W64" s="57"/>
      <c r="X64" s="57"/>
      <c r="Y64" s="57"/>
      <c r="Z64" s="57"/>
      <c r="AA64" s="57"/>
      <c r="AB64" s="57"/>
      <c r="AC64" s="52" t="s">
        <v>53</v>
      </c>
      <c r="AD64" s="29" t="s">
        <v>54</v>
      </c>
      <c r="AE64" s="29" t="s">
        <v>55</v>
      </c>
      <c r="AF64" s="38">
        <f>SUM(AF65:AF94)</f>
        <v>6.5916648292792202E-2</v>
      </c>
      <c r="AG64" s="38">
        <f>SUM(AG65:AG94)</f>
        <v>7.3643145828540563E-2</v>
      </c>
      <c r="AH64" s="38">
        <f>SUM(AH65:AH94)</f>
        <v>3.808939517876303E-2</v>
      </c>
      <c r="AI64"/>
      <c r="AJ64"/>
      <c r="AK64"/>
      <c r="AN64" s="52" t="s">
        <v>53</v>
      </c>
      <c r="AO64" s="29" t="s">
        <v>54</v>
      </c>
      <c r="AP64" s="29" t="s">
        <v>55</v>
      </c>
      <c r="AQ64" s="38">
        <f>SUM(AQ65:AQ93)</f>
        <v>7.3011519186227766E-2</v>
      </c>
      <c r="AR64" s="38">
        <f>SUM(AR65:AR93)</f>
        <v>4.6288008958558752E-2</v>
      </c>
      <c r="AS64"/>
      <c r="AU64" s="39" t="s">
        <v>18</v>
      </c>
      <c r="AV64" s="39" t="s">
        <v>19</v>
      </c>
      <c r="AY64" s="56"/>
      <c r="AZ64" s="57"/>
      <c r="BA64" s="57"/>
      <c r="BB64" s="57"/>
      <c r="BC64" s="57"/>
      <c r="BD64" s="57"/>
      <c r="BE64" s="57"/>
      <c r="BF64" s="57"/>
      <c r="BG64" s="58"/>
      <c r="BI64"/>
      <c r="BJ64"/>
      <c r="BK64"/>
      <c r="BL64"/>
      <c r="BM64"/>
      <c r="BN64"/>
      <c r="BO64"/>
      <c r="BP64"/>
      <c r="BQ64"/>
      <c r="BT64" s="56"/>
      <c r="BU64" s="57"/>
      <c r="BV64" s="57"/>
      <c r="BW64" s="57"/>
      <c r="BX64" s="57"/>
      <c r="BY64" s="57"/>
      <c r="BZ64" s="57"/>
      <c r="CA64" s="57"/>
      <c r="CB64" s="57"/>
      <c r="CC64" s="57"/>
      <c r="CD64" s="57"/>
      <c r="CE64" s="57"/>
      <c r="CF64" s="57"/>
      <c r="CG64" s="57"/>
      <c r="CH64" s="57"/>
      <c r="CI64" s="57"/>
      <c r="CJ64" s="58"/>
    </row>
    <row r="65" spans="21:88" ht="13.5" thickBot="1" x14ac:dyDescent="0.25">
      <c r="U65" s="46"/>
      <c r="V65" s="47"/>
      <c r="W65" s="47"/>
      <c r="X65" s="47"/>
      <c r="Y65" s="47"/>
      <c r="Z65" s="47"/>
      <c r="AA65" s="47"/>
      <c r="AB65" s="47"/>
      <c r="AC65" s="50">
        <v>1</v>
      </c>
      <c r="AD65" s="20">
        <v>3.4925222076388671</v>
      </c>
      <c r="AE65" s="20">
        <v>-6.0747544090347549E-2</v>
      </c>
      <c r="AF65" s="40"/>
      <c r="AG65" s="41">
        <f t="shared" ref="AG65:AG94" si="19">AE65^2</f>
        <v>3.6902641130087195E-3</v>
      </c>
      <c r="AH65" s="48"/>
      <c r="AN65" s="50">
        <v>1</v>
      </c>
      <c r="AO65" s="20">
        <v>1.7201631095252523</v>
      </c>
      <c r="AP65" s="20">
        <v>-1.7142864887014442E-2</v>
      </c>
      <c r="AQ65" s="40"/>
      <c r="AR65" s="41">
        <f t="shared" ref="AR65:AR93" si="20">AP65^2</f>
        <v>2.9387781653443268E-4</v>
      </c>
      <c r="AU65">
        <f t="shared" ref="AU65:AU93" si="21">AO65/(1-$AH$63)</f>
        <v>3.5630058828810682</v>
      </c>
      <c r="AV65" s="18">
        <f>10^AU65</f>
        <v>3655.9974393311695</v>
      </c>
      <c r="AY65" s="46"/>
      <c r="AZ65" s="47"/>
      <c r="BA65" s="47"/>
      <c r="BB65" s="47"/>
      <c r="BC65" s="47"/>
      <c r="BD65" s="47"/>
      <c r="BE65" s="47"/>
      <c r="BF65" s="47"/>
      <c r="BG65" s="48"/>
      <c r="BI65" t="s">
        <v>50</v>
      </c>
      <c r="BL65" s="74" t="s">
        <v>51</v>
      </c>
      <c r="BM65" s="75"/>
      <c r="BT65" s="46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8"/>
    </row>
    <row r="66" spans="21:88" ht="13.5" thickBot="1" x14ac:dyDescent="0.25">
      <c r="U66" s="46"/>
      <c r="V66" s="47"/>
      <c r="W66" s="47"/>
      <c r="X66" s="47"/>
      <c r="Y66" s="47"/>
      <c r="Z66" s="47"/>
      <c r="AA66" s="47"/>
      <c r="AB66" s="47"/>
      <c r="AC66" s="50">
        <v>2</v>
      </c>
      <c r="AD66" s="20">
        <v>3.5002468944696972</v>
      </c>
      <c r="AE66" s="20">
        <v>-2.2258730499209456E-2</v>
      </c>
      <c r="AF66" s="42">
        <f t="shared" ref="AF66:AF94" si="22">(AE66-AE65)^2</f>
        <v>1.4813887716533763E-3</v>
      </c>
      <c r="AG66" s="43">
        <f t="shared" si="19"/>
        <v>4.9545108343643728E-4</v>
      </c>
      <c r="AH66" s="66">
        <f t="shared" ref="AH66:AH94" si="23">AE66*AE65</f>
        <v>1.3521632123958901E-3</v>
      </c>
      <c r="AN66" s="50">
        <v>2</v>
      </c>
      <c r="AO66" s="20">
        <v>1.7274087542594625</v>
      </c>
      <c r="AP66" s="20">
        <v>-1.4408310727502815E-3</v>
      </c>
      <c r="AQ66" s="42">
        <f t="shared" ref="AQ66:AQ93" si="24">(AP66-AP65)^2</f>
        <v>2.4655386590429509E-4</v>
      </c>
      <c r="AR66" s="43">
        <f t="shared" si="20"/>
        <v>2.0759941802027269E-6</v>
      </c>
      <c r="AS66" s="17"/>
      <c r="AU66">
        <f t="shared" si="21"/>
        <v>3.5780139217526736</v>
      </c>
      <c r="AV66" s="18">
        <f t="shared" ref="AV66:AV93" si="25">10^AU66</f>
        <v>3784.5471627466814</v>
      </c>
      <c r="AY66" s="46"/>
      <c r="AZ66" s="47"/>
      <c r="BA66" s="47"/>
      <c r="BB66" s="47"/>
      <c r="BC66" s="47"/>
      <c r="BD66" s="47"/>
      <c r="BE66" s="47"/>
      <c r="BF66" s="47"/>
      <c r="BG66" s="48"/>
      <c r="BL66" s="35">
        <f>BL67/BM67</f>
        <v>2.2083543879902021</v>
      </c>
      <c r="BM66" s="36"/>
      <c r="BT66" s="46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8"/>
    </row>
    <row r="67" spans="21:88" ht="13.5" thickBot="1" x14ac:dyDescent="0.25">
      <c r="U67" s="46"/>
      <c r="V67" s="47"/>
      <c r="W67" s="47"/>
      <c r="X67" s="47"/>
      <c r="Y67" s="47"/>
      <c r="Z67" s="47"/>
      <c r="AA67" s="47"/>
      <c r="AB67" s="47"/>
      <c r="AC67" s="50">
        <v>3</v>
      </c>
      <c r="AD67" s="20">
        <v>3.5156244384339672</v>
      </c>
      <c r="AE67" s="20">
        <v>9.2137545395036824E-3</v>
      </c>
      <c r="AF67" s="42">
        <f t="shared" si="22"/>
        <v>9.9051731451202233E-4</v>
      </c>
      <c r="AG67" s="43">
        <f t="shared" si="19"/>
        <v>8.4893272714224713E-5</v>
      </c>
      <c r="AH67" s="66">
        <f t="shared" si="23"/>
        <v>-2.0508647918068018E-4</v>
      </c>
      <c r="AN67" s="50">
        <v>3</v>
      </c>
      <c r="AO67" s="20">
        <v>1.7480415612361035</v>
      </c>
      <c r="AP67" s="20">
        <v>-1.0377182056391376E-2</v>
      </c>
      <c r="AQ67" s="42">
        <f t="shared" si="24"/>
        <v>7.9858368902823159E-5</v>
      </c>
      <c r="AR67" s="43">
        <f t="shared" si="20"/>
        <v>1.0768590743149115E-4</v>
      </c>
      <c r="AS67" s="17"/>
      <c r="AU67">
        <f t="shared" si="21"/>
        <v>3.6207510390824429</v>
      </c>
      <c r="AV67" s="18">
        <f t="shared" si="25"/>
        <v>4175.9091248456107</v>
      </c>
      <c r="AY67" s="46"/>
      <c r="AZ67" s="47"/>
      <c r="BA67" s="47"/>
      <c r="BB67" s="47"/>
      <c r="BC67" s="47"/>
      <c r="BD67" s="47"/>
      <c r="BE67" s="47"/>
      <c r="BF67" s="47"/>
      <c r="BG67" s="48"/>
      <c r="BI67" s="29" t="s">
        <v>53</v>
      </c>
      <c r="BJ67" s="29" t="s">
        <v>54</v>
      </c>
      <c r="BK67" s="29" t="s">
        <v>55</v>
      </c>
      <c r="BL67" s="38">
        <f>SUM(BL68:BL96)</f>
        <v>6.7756556979026245E-2</v>
      </c>
      <c r="BM67" s="38">
        <f>SUM(BM68:BM96)</f>
        <v>3.0681921953971666E-2</v>
      </c>
      <c r="BT67" s="46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8"/>
    </row>
    <row r="68" spans="21:88" x14ac:dyDescent="0.2">
      <c r="U68" s="46"/>
      <c r="V68" s="47"/>
      <c r="W68" s="47"/>
      <c r="X68" s="47"/>
      <c r="Y68" s="47"/>
      <c r="Z68" s="47"/>
      <c r="AA68" s="47"/>
      <c r="AB68" s="47"/>
      <c r="AC68" s="50">
        <v>4</v>
      </c>
      <c r="AD68" s="20">
        <v>3.5478422467312498</v>
      </c>
      <c r="AE68" s="20">
        <v>1.2923975299547585E-2</v>
      </c>
      <c r="AF68" s="42">
        <f t="shared" si="22"/>
        <v>1.3765738088260757E-5</v>
      </c>
      <c r="AG68" s="43">
        <f t="shared" si="19"/>
        <v>1.6702913754331611E-4</v>
      </c>
      <c r="AH68" s="66">
        <f t="shared" si="23"/>
        <v>1.1907833608464003E-4</v>
      </c>
      <c r="AN68" s="50">
        <v>4</v>
      </c>
      <c r="AO68" s="20">
        <v>1.7629084138049986</v>
      </c>
      <c r="AP68" s="20">
        <v>-3.3319595431185123E-2</v>
      </c>
      <c r="AQ68" s="42">
        <f t="shared" si="24"/>
        <v>5.26354331459915E-4</v>
      </c>
      <c r="AR68" s="43">
        <f t="shared" si="20"/>
        <v>1.1101954396978526E-3</v>
      </c>
      <c r="AS68" s="17"/>
      <c r="AU68">
        <f t="shared" si="21"/>
        <v>3.6515450276696755</v>
      </c>
      <c r="AV68" s="18">
        <f t="shared" si="25"/>
        <v>4482.7552481210105</v>
      </c>
      <c r="AY68" s="46"/>
      <c r="AZ68" s="47"/>
      <c r="BA68" s="47"/>
      <c r="BB68" s="47"/>
      <c r="BC68" s="47"/>
      <c r="BD68" s="47"/>
      <c r="BE68" s="47"/>
      <c r="BF68" s="47"/>
      <c r="BG68" s="48"/>
      <c r="BI68" s="20">
        <v>1</v>
      </c>
      <c r="BJ68" s="20">
        <v>1.6953261888925883</v>
      </c>
      <c r="BK68" s="20">
        <v>7.6940557456495196E-3</v>
      </c>
      <c r="BL68" s="40"/>
      <c r="BM68" s="41">
        <f t="shared" ref="BM68:BM96" si="26">BK68^2</f>
        <v>5.9198493817162385E-5</v>
      </c>
      <c r="BT68" s="46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8"/>
    </row>
    <row r="69" spans="21:88" x14ac:dyDescent="0.2">
      <c r="U69" s="46"/>
      <c r="V69" s="47"/>
      <c r="W69" s="47"/>
      <c r="X69" s="47"/>
      <c r="Y69" s="47"/>
      <c r="Z69" s="47"/>
      <c r="AA69" s="47"/>
      <c r="AB69" s="47"/>
      <c r="AC69" s="50">
        <v>5</v>
      </c>
      <c r="AD69" s="20">
        <v>3.5881130101590806</v>
      </c>
      <c r="AE69" s="20">
        <v>-1.6839806304284721E-2</v>
      </c>
      <c r="AF69" s="42">
        <f t="shared" si="22"/>
        <v>8.8588269536062645E-4</v>
      </c>
      <c r="AG69" s="43">
        <f t="shared" si="19"/>
        <v>2.8357907636582746E-4</v>
      </c>
      <c r="AH69" s="66">
        <f t="shared" si="23"/>
        <v>-2.1763724072574144E-4</v>
      </c>
      <c r="AN69" s="50">
        <v>5</v>
      </c>
      <c r="AO69" s="20">
        <v>1.7650951156703041</v>
      </c>
      <c r="AP69" s="20">
        <v>1.9562742956557688E-2</v>
      </c>
      <c r="AQ69" s="42">
        <f t="shared" si="24"/>
        <v>2.7965417133557369E-3</v>
      </c>
      <c r="AR69" s="43">
        <f t="shared" si="20"/>
        <v>3.8270091198434745E-4</v>
      </c>
      <c r="AS69" s="17"/>
      <c r="AU69">
        <f t="shared" si="21"/>
        <v>3.6560743839656262</v>
      </c>
      <c r="AV69" s="18">
        <f t="shared" si="25"/>
        <v>4529.7515676580742</v>
      </c>
      <c r="AY69" s="46"/>
      <c r="AZ69" s="47"/>
      <c r="BA69" s="47"/>
      <c r="BB69" s="47"/>
      <c r="BC69" s="47"/>
      <c r="BD69" s="47"/>
      <c r="BE69" s="47"/>
      <c r="BF69" s="47"/>
      <c r="BG69" s="48"/>
      <c r="BI69" s="20">
        <v>2</v>
      </c>
      <c r="BJ69" s="20">
        <v>1.7071965825661337</v>
      </c>
      <c r="BK69" s="20">
        <v>1.8771340620578503E-2</v>
      </c>
      <c r="BL69" s="42">
        <f t="shared" ref="BL69:BL96" si="27">(BK69-BK68)^2</f>
        <v>1.2270624020033042E-4</v>
      </c>
      <c r="BM69" s="43">
        <f t="shared" si="26"/>
        <v>3.5236322869378051E-4</v>
      </c>
      <c r="BT69" s="46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8"/>
    </row>
    <row r="70" spans="21:88" x14ac:dyDescent="0.2">
      <c r="U70" s="46"/>
      <c r="V70" s="47"/>
      <c r="W70" s="47"/>
      <c r="X70" s="47"/>
      <c r="Y70" s="47"/>
      <c r="Z70" s="47"/>
      <c r="AA70" s="47"/>
      <c r="AB70" s="47"/>
      <c r="AC70" s="50">
        <v>6</v>
      </c>
      <c r="AD70" s="20">
        <v>3.6106661163920037</v>
      </c>
      <c r="AE70" s="20">
        <v>2.1110504239653327E-2</v>
      </c>
      <c r="AF70" s="42">
        <f t="shared" si="22"/>
        <v>1.4402260703813355E-3</v>
      </c>
      <c r="AG70" s="43">
        <f t="shared" si="19"/>
        <v>4.456533892524211E-4</v>
      </c>
      <c r="AH70" s="66">
        <f t="shared" si="23"/>
        <v>-3.5549680238154344E-4</v>
      </c>
      <c r="AN70" s="50">
        <v>6</v>
      </c>
      <c r="AO70" s="20">
        <v>1.779957993690326</v>
      </c>
      <c r="AP70" s="20">
        <v>-5.9461287636555449E-2</v>
      </c>
      <c r="AQ70" s="42">
        <f t="shared" si="24"/>
        <v>6.2447974111812807E-3</v>
      </c>
      <c r="AR70" s="43">
        <f t="shared" si="20"/>
        <v>3.5356447273971817E-3</v>
      </c>
      <c r="AS70" s="17"/>
      <c r="AU70">
        <f t="shared" si="21"/>
        <v>3.6868601399957606</v>
      </c>
      <c r="AV70" s="18">
        <f t="shared" si="25"/>
        <v>4862.5058854834961</v>
      </c>
      <c r="AY70" s="46"/>
      <c r="AZ70" s="47"/>
      <c r="BA70" s="47"/>
      <c r="BB70" s="47"/>
      <c r="BC70" s="47"/>
      <c r="BD70" s="47"/>
      <c r="BE70" s="47"/>
      <c r="BF70" s="47"/>
      <c r="BG70" s="48"/>
      <c r="BI70" s="20">
        <v>3</v>
      </c>
      <c r="BJ70" s="20">
        <v>1.7341493046559737</v>
      </c>
      <c r="BK70" s="20">
        <v>3.5150745237384484E-3</v>
      </c>
      <c r="BL70" s="42">
        <f t="shared" si="27"/>
        <v>2.3275365521759127E-4</v>
      </c>
      <c r="BM70" s="43">
        <f t="shared" si="26"/>
        <v>1.2355748907435081E-5</v>
      </c>
      <c r="BT70" s="46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8"/>
    </row>
    <row r="71" spans="21:88" x14ac:dyDescent="0.2">
      <c r="U71" s="46"/>
      <c r="V71" s="47"/>
      <c r="W71" s="47"/>
      <c r="X71" s="47"/>
      <c r="Y71" s="47"/>
      <c r="Z71" s="47"/>
      <c r="AA71" s="47"/>
      <c r="AB71" s="47"/>
      <c r="AC71" s="50">
        <v>7</v>
      </c>
      <c r="AD71" s="20">
        <v>3.6434599283865801</v>
      </c>
      <c r="AE71" s="20">
        <v>-4.4551140014881252E-2</v>
      </c>
      <c r="AF71" s="42">
        <f t="shared" si="22"/>
        <v>4.3114515262090538E-3</v>
      </c>
      <c r="AG71" s="43">
        <f t="shared" si="19"/>
        <v>1.9848040766255533E-3</v>
      </c>
      <c r="AH71" s="66">
        <f t="shared" si="23"/>
        <v>-9.4049703016553965E-4</v>
      </c>
      <c r="AN71" s="50">
        <v>7</v>
      </c>
      <c r="AO71" s="20">
        <v>1.7794967628605498</v>
      </c>
      <c r="AP71" s="20">
        <v>6.0408717728532846E-3</v>
      </c>
      <c r="AQ71" s="42">
        <f t="shared" si="24"/>
        <v>4.2905328872955934E-3</v>
      </c>
      <c r="AR71" s="43">
        <f t="shared" si="20"/>
        <v>3.6492131776055585E-5</v>
      </c>
      <c r="AS71" s="17"/>
      <c r="AU71">
        <f t="shared" si="21"/>
        <v>3.6859047839886712</v>
      </c>
      <c r="AV71" s="18">
        <f t="shared" si="25"/>
        <v>4851.8211573330873</v>
      </c>
      <c r="AY71" s="46"/>
      <c r="AZ71" s="47"/>
      <c r="BA71" s="47"/>
      <c r="BB71" s="47"/>
      <c r="BC71" s="47"/>
      <c r="BD71" s="47"/>
      <c r="BE71" s="47"/>
      <c r="BF71" s="47"/>
      <c r="BG71" s="48"/>
      <c r="BI71" s="20">
        <v>4</v>
      </c>
      <c r="BJ71" s="20">
        <v>1.7587178912345731</v>
      </c>
      <c r="BK71" s="20">
        <v>-2.9129072860759608E-2</v>
      </c>
      <c r="BL71" s="42">
        <f t="shared" si="27"/>
        <v>1.0656403584608314E-3</v>
      </c>
      <c r="BM71" s="43">
        <f t="shared" si="26"/>
        <v>8.4850288572744191E-4</v>
      </c>
      <c r="BT71" s="46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8"/>
    </row>
    <row r="72" spans="21:88" x14ac:dyDescent="0.2">
      <c r="U72" s="46"/>
      <c r="V72" s="47"/>
      <c r="W72" s="47"/>
      <c r="X72" s="47"/>
      <c r="Y72" s="47"/>
      <c r="Z72" s="47"/>
      <c r="AA72" s="47"/>
      <c r="AB72" s="47"/>
      <c r="AC72" s="50">
        <v>8</v>
      </c>
      <c r="AD72" s="20">
        <v>3.6613739155479763</v>
      </c>
      <c r="AE72" s="20">
        <v>-1.442395923334594E-2</v>
      </c>
      <c r="AF72" s="42">
        <f t="shared" si="22"/>
        <v>9.0764702184331061E-4</v>
      </c>
      <c r="AG72" s="43">
        <f t="shared" si="19"/>
        <v>2.080505999652256E-4</v>
      </c>
      <c r="AH72" s="66">
        <f t="shared" si="23"/>
        <v>6.4260382737373425E-4</v>
      </c>
      <c r="AN72" s="50">
        <v>8</v>
      </c>
      <c r="AO72" s="20">
        <v>1.787632735260404</v>
      </c>
      <c r="AP72" s="20">
        <v>-3.3686591544968225E-2</v>
      </c>
      <c r="AQ72" s="42">
        <f t="shared" si="24"/>
        <v>1.5782713416688536E-3</v>
      </c>
      <c r="AR72" s="43">
        <f t="shared" si="20"/>
        <v>1.1347864499175247E-3</v>
      </c>
      <c r="AS72" s="17"/>
      <c r="AU72">
        <f t="shared" si="21"/>
        <v>3.7027569751344509</v>
      </c>
      <c r="AV72" s="18">
        <f t="shared" si="25"/>
        <v>5043.7897545203232</v>
      </c>
      <c r="AY72" s="46"/>
      <c r="AZ72" s="47"/>
      <c r="BA72" s="47"/>
      <c r="BB72" s="47"/>
      <c r="BC72" s="47"/>
      <c r="BD72" s="47"/>
      <c r="BE72" s="47"/>
      <c r="BF72" s="47"/>
      <c r="BG72" s="48"/>
      <c r="BI72" s="20">
        <v>5</v>
      </c>
      <c r="BJ72" s="20">
        <v>1.7608622307998836</v>
      </c>
      <c r="BK72" s="20">
        <v>2.3795627826978194E-2</v>
      </c>
      <c r="BL72" s="42">
        <f t="shared" si="27"/>
        <v>2.8010239428866344E-3</v>
      </c>
      <c r="BM72" s="43">
        <f t="shared" si="26"/>
        <v>5.66231903680059E-4</v>
      </c>
      <c r="BT72" s="46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8"/>
    </row>
    <row r="73" spans="21:88" x14ac:dyDescent="0.2">
      <c r="U73" s="46"/>
      <c r="V73" s="47"/>
      <c r="W73" s="47"/>
      <c r="X73" s="47"/>
      <c r="Y73" s="47"/>
      <c r="Z73" s="47"/>
      <c r="AA73" s="47"/>
      <c r="AB73" s="47"/>
      <c r="AC73" s="50">
        <v>9</v>
      </c>
      <c r="AD73" s="20">
        <v>3.688283473896476</v>
      </c>
      <c r="AE73" s="20">
        <v>-4.8077359610831483E-2</v>
      </c>
      <c r="AF73" s="42">
        <f t="shared" si="22"/>
        <v>1.132551356967344E-3</v>
      </c>
      <c r="AG73" s="43">
        <f t="shared" si="19"/>
        <v>2.3114325071492102E-3</v>
      </c>
      <c r="AH73" s="66">
        <f t="shared" si="23"/>
        <v>6.9346587507354595E-4</v>
      </c>
      <c r="AN73" s="50">
        <v>9</v>
      </c>
      <c r="AO73" s="20">
        <v>1.7925004447178701</v>
      </c>
      <c r="AP73" s="20">
        <v>-1.0512181439634283E-2</v>
      </c>
      <c r="AQ73" s="42">
        <f t="shared" si="24"/>
        <v>5.3705328373020395E-4</v>
      </c>
      <c r="AR73" s="43">
        <f t="shared" si="20"/>
        <v>1.105059586197915E-4</v>
      </c>
      <c r="AS73" s="17"/>
      <c r="AU73">
        <f t="shared" si="21"/>
        <v>3.7128395523837061</v>
      </c>
      <c r="AV73" s="18">
        <f t="shared" si="25"/>
        <v>5162.2561743170609</v>
      </c>
      <c r="AY73" s="46"/>
      <c r="AZ73" s="47"/>
      <c r="BA73" s="47"/>
      <c r="BB73" s="47"/>
      <c r="BC73" s="47"/>
      <c r="BD73" s="47"/>
      <c r="BE73" s="47"/>
      <c r="BF73" s="47"/>
      <c r="BG73" s="48"/>
      <c r="BI73" s="20">
        <v>6</v>
      </c>
      <c r="BJ73" s="20">
        <v>1.7833462164611475</v>
      </c>
      <c r="BK73" s="20">
        <v>-6.2849510407376963E-2</v>
      </c>
      <c r="BL73" s="42">
        <f t="shared" si="27"/>
        <v>7.5073799796505141E-3</v>
      </c>
      <c r="BM73" s="43">
        <f t="shared" si="26"/>
        <v>3.950060958446985E-3</v>
      </c>
      <c r="BT73" s="46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8"/>
    </row>
    <row r="74" spans="21:88" ht="13.5" thickBot="1" x14ac:dyDescent="0.25">
      <c r="U74" s="46"/>
      <c r="V74" s="47"/>
      <c r="W74" s="47"/>
      <c r="X74" s="47"/>
      <c r="Y74" s="47"/>
      <c r="Z74" s="47"/>
      <c r="AA74" s="47"/>
      <c r="AB74" s="47"/>
      <c r="AC74" s="50">
        <v>10</v>
      </c>
      <c r="AD74" s="20">
        <v>3.7051001081541983</v>
      </c>
      <c r="AE74" s="20">
        <v>-4.0339895643995316E-2</v>
      </c>
      <c r="AF74" s="42">
        <f t="shared" si="22"/>
        <v>5.9868348638088068E-5</v>
      </c>
      <c r="AG74" s="43">
        <f t="shared" si="19"/>
        <v>1.6273071805684323E-3</v>
      </c>
      <c r="AH74" s="66">
        <f t="shared" si="23"/>
        <v>1.9394356695397773E-3</v>
      </c>
      <c r="AN74" s="50">
        <v>10</v>
      </c>
      <c r="AO74" s="20">
        <v>1.7922358437628851</v>
      </c>
      <c r="AP74" s="20">
        <v>2.6906012304329208E-2</v>
      </c>
      <c r="AQ74" s="42">
        <f t="shared" si="24"/>
        <v>1.4001212230607884E-3</v>
      </c>
      <c r="AR74" s="43">
        <f t="shared" si="20"/>
        <v>7.2393349812071477E-4</v>
      </c>
      <c r="AS74" s="17"/>
      <c r="AU74">
        <f t="shared" si="21"/>
        <v>3.7122914794980555</v>
      </c>
      <c r="AV74" s="18">
        <f t="shared" si="25"/>
        <v>5155.7455962534768</v>
      </c>
      <c r="AY74" s="46"/>
      <c r="AZ74" s="47"/>
      <c r="BA74" s="47"/>
      <c r="BB74" s="47"/>
      <c r="BC74" s="47"/>
      <c r="BD74" s="47"/>
      <c r="BE74" s="47"/>
      <c r="BF74" s="47"/>
      <c r="BG74" s="48"/>
      <c r="BI74" s="20">
        <v>7</v>
      </c>
      <c r="BJ74" s="20">
        <v>1.7840004301662979</v>
      </c>
      <c r="BK74" s="20">
        <v>1.5372044671051466E-3</v>
      </c>
      <c r="BL74" s="42">
        <f t="shared" si="27"/>
        <v>4.145649052327856E-3</v>
      </c>
      <c r="BM74" s="43">
        <f t="shared" si="26"/>
        <v>2.3629975736880178E-6</v>
      </c>
      <c r="BT74" s="59"/>
      <c r="BU74" s="60"/>
      <c r="BV74" s="60"/>
      <c r="BW74" s="60"/>
      <c r="BX74" s="60"/>
      <c r="BY74" s="60"/>
      <c r="BZ74" s="60"/>
      <c r="CA74" s="60"/>
      <c r="CB74" s="60"/>
      <c r="CC74" s="60"/>
      <c r="CD74" s="60"/>
      <c r="CE74" s="60"/>
      <c r="CF74" s="60"/>
      <c r="CG74" s="60"/>
      <c r="CH74" s="60"/>
      <c r="CI74" s="60"/>
      <c r="CJ74" s="61"/>
    </row>
    <row r="75" spans="21:88" ht="13.5" thickBot="1" x14ac:dyDescent="0.25">
      <c r="U75" s="59"/>
      <c r="V75" s="60"/>
      <c r="W75" s="60"/>
      <c r="X75" s="60"/>
      <c r="Y75" s="60"/>
      <c r="Z75" s="60"/>
      <c r="AA75" s="60"/>
      <c r="AB75" s="60"/>
      <c r="AC75" s="50">
        <v>11</v>
      </c>
      <c r="AD75" s="20">
        <v>3.7141727500304729</v>
      </c>
      <c r="AE75" s="20">
        <v>4.4082168975290159E-4</v>
      </c>
      <c r="AF75" s="42">
        <f t="shared" si="22"/>
        <v>1.6630669062550724E-3</v>
      </c>
      <c r="AG75" s="43">
        <f t="shared" si="19"/>
        <v>1.9432376215660342E-7</v>
      </c>
      <c r="AH75" s="66">
        <f t="shared" si="23"/>
        <v>-1.7782700962241729E-5</v>
      </c>
      <c r="AN75" s="50">
        <v>11</v>
      </c>
      <c r="AO75" s="20">
        <v>1.7718769855603398</v>
      </c>
      <c r="AP75" s="20">
        <v>3.9904434021642565E-2</v>
      </c>
      <c r="AQ75" s="42">
        <f t="shared" si="24"/>
        <v>1.6895896714112354E-4</v>
      </c>
      <c r="AR75" s="43">
        <f t="shared" si="20"/>
        <v>1.5923638545876247E-3</v>
      </c>
      <c r="AS75" s="17"/>
      <c r="AU75">
        <f t="shared" si="21"/>
        <v>3.6701217973657427</v>
      </c>
      <c r="AV75" s="18">
        <f t="shared" si="25"/>
        <v>4678.6633544145607</v>
      </c>
      <c r="AY75" s="59"/>
      <c r="AZ75" s="60"/>
      <c r="BA75" s="60"/>
      <c r="BB75" s="60"/>
      <c r="BC75" s="60"/>
      <c r="BD75" s="60"/>
      <c r="BE75" s="60"/>
      <c r="BF75" s="60"/>
      <c r="BG75" s="61"/>
      <c r="BI75" s="20">
        <v>8</v>
      </c>
      <c r="BJ75" s="20">
        <v>1.8014178387702504</v>
      </c>
      <c r="BK75" s="20">
        <v>-4.7471695054814633E-2</v>
      </c>
      <c r="BL75" s="42">
        <f t="shared" si="27"/>
        <v>2.4018722323496289E-3</v>
      </c>
      <c r="BM75" s="43">
        <f t="shared" si="26"/>
        <v>2.2535618313773119E-3</v>
      </c>
    </row>
    <row r="76" spans="21:88" x14ac:dyDescent="0.2">
      <c r="AC76" s="50">
        <v>12</v>
      </c>
      <c r="AD76" s="20">
        <v>3.6866381213777935</v>
      </c>
      <c r="AE76" s="20">
        <v>4.6399956618342841E-2</v>
      </c>
      <c r="AF76" s="42">
        <f t="shared" si="22"/>
        <v>2.1122420833843357E-3</v>
      </c>
      <c r="AG76" s="43">
        <f t="shared" si="19"/>
        <v>2.1529559741840978E-3</v>
      </c>
      <c r="AH76" s="66">
        <f t="shared" si="23"/>
        <v>2.045410728095922E-5</v>
      </c>
      <c r="AN76" s="50">
        <v>12</v>
      </c>
      <c r="AO76" s="20">
        <v>1.7846337700171784</v>
      </c>
      <c r="AP76" s="20">
        <v>1.6714636753296208E-2</v>
      </c>
      <c r="AQ76" s="42">
        <f t="shared" si="24"/>
        <v>5.3776669734700421E-4</v>
      </c>
      <c r="AR76" s="43">
        <f t="shared" si="20"/>
        <v>2.7937908179464041E-4</v>
      </c>
      <c r="AS76" s="17"/>
      <c r="AU76">
        <f t="shared" si="21"/>
        <v>3.6965451625772578</v>
      </c>
      <c r="AV76" s="18">
        <f t="shared" si="25"/>
        <v>4972.1607687340011</v>
      </c>
      <c r="BI76" s="20">
        <v>9</v>
      </c>
      <c r="BJ76" s="20">
        <v>1.8054009519700323</v>
      </c>
      <c r="BK76" s="20">
        <v>-2.3412688691796468E-2</v>
      </c>
      <c r="BL76" s="42">
        <f t="shared" si="27"/>
        <v>5.788357871757485E-4</v>
      </c>
      <c r="BM76" s="43">
        <f t="shared" si="26"/>
        <v>5.4815399177897417E-4</v>
      </c>
    </row>
    <row r="77" spans="21:88" x14ac:dyDescent="0.2">
      <c r="AC77" s="50">
        <v>13</v>
      </c>
      <c r="AD77" s="20">
        <v>3.6936607262258789</v>
      </c>
      <c r="AE77" s="20">
        <v>3.8473783859849675E-2</v>
      </c>
      <c r="AF77" s="42">
        <f t="shared" si="22"/>
        <v>6.2824214597479171E-5</v>
      </c>
      <c r="AG77" s="43">
        <f t="shared" si="19"/>
        <v>1.4802320444944294E-3</v>
      </c>
      <c r="AH77" s="66">
        <f t="shared" si="23"/>
        <v>1.7851819020405239E-3</v>
      </c>
      <c r="AN77" s="50">
        <v>13</v>
      </c>
      <c r="AO77" s="20">
        <v>1.7837909013540081</v>
      </c>
      <c r="AP77" s="20">
        <v>1.1456758067799333E-2</v>
      </c>
      <c r="AQ77" s="42">
        <f t="shared" si="24"/>
        <v>2.7645288271402348E-5</v>
      </c>
      <c r="AR77" s="43">
        <f t="shared" si="20"/>
        <v>1.3125730542408511E-4</v>
      </c>
      <c r="AS77" s="17"/>
      <c r="AU77">
        <f t="shared" si="21"/>
        <v>3.6947993130187236</v>
      </c>
      <c r="AV77" s="18">
        <f t="shared" si="25"/>
        <v>4952.2129673058871</v>
      </c>
      <c r="BI77" s="20">
        <v>10</v>
      </c>
      <c r="BJ77" s="20">
        <v>1.8056319841025505</v>
      </c>
      <c r="BK77" s="20">
        <v>1.35098719646638E-2</v>
      </c>
      <c r="BL77" s="42">
        <f t="shared" si="27"/>
        <v>1.3632754854299876E-3</v>
      </c>
      <c r="BM77" s="43">
        <f t="shared" si="26"/>
        <v>1.8251664050160892E-4</v>
      </c>
    </row>
    <row r="78" spans="21:88" x14ac:dyDescent="0.2">
      <c r="AC78" s="50">
        <v>14</v>
      </c>
      <c r="AD78" s="20">
        <v>3.6899232836917335</v>
      </c>
      <c r="AE78" s="20">
        <v>3.5643139487475661E-2</v>
      </c>
      <c r="AF78" s="42">
        <f t="shared" si="22"/>
        <v>8.0125475628526737E-6</v>
      </c>
      <c r="AG78" s="43">
        <f t="shared" si="19"/>
        <v>1.2704333925236467E-3</v>
      </c>
      <c r="AH78" s="66">
        <f t="shared" si="23"/>
        <v>1.3713264447276117E-3</v>
      </c>
      <c r="AN78" s="50">
        <v>14</v>
      </c>
      <c r="AO78" s="20">
        <v>1.8369380950759702</v>
      </c>
      <c r="AP78" s="20">
        <v>-1.418116791413282E-2</v>
      </c>
      <c r="AQ78" s="42">
        <f t="shared" si="24"/>
        <v>6.5730324865503171E-4</v>
      </c>
      <c r="AR78" s="43">
        <f t="shared" si="20"/>
        <v>2.0110552340883017E-4</v>
      </c>
      <c r="AS78" s="17"/>
      <c r="AU78">
        <f t="shared" si="21"/>
        <v>3.8048840851205004</v>
      </c>
      <c r="AV78" s="18">
        <f t="shared" si="25"/>
        <v>6380.9315392589406</v>
      </c>
      <c r="BI78" s="20">
        <v>11</v>
      </c>
      <c r="BJ78" s="20">
        <v>1.7720722423612809</v>
      </c>
      <c r="BK78" s="20">
        <v>3.9709177220701442E-2</v>
      </c>
      <c r="BL78" s="42">
        <f t="shared" si="27"/>
        <v>6.8640359589904163E-4</v>
      </c>
      <c r="BM78" s="43">
        <f t="shared" si="26"/>
        <v>1.5768187555450742E-3</v>
      </c>
    </row>
    <row r="79" spans="21:88" x14ac:dyDescent="0.2">
      <c r="AC79" s="50">
        <v>15</v>
      </c>
      <c r="AD79" s="20">
        <v>3.7320231904547398</v>
      </c>
      <c r="AE79" s="20">
        <v>1.7655382444400569E-2</v>
      </c>
      <c r="AF79" s="42">
        <f t="shared" si="22"/>
        <v>3.2355940344069758E-4</v>
      </c>
      <c r="AG79" s="43">
        <f t="shared" si="19"/>
        <v>3.1171252925804783E-4</v>
      </c>
      <c r="AH79" s="66">
        <f t="shared" si="23"/>
        <v>6.2929325917049849E-4</v>
      </c>
      <c r="AN79" s="50">
        <v>15</v>
      </c>
      <c r="AO79" s="20">
        <v>1.8291714956656762</v>
      </c>
      <c r="AP79" s="20">
        <v>1.9220154986139715E-2</v>
      </c>
      <c r="AQ79" s="42">
        <f t="shared" si="24"/>
        <v>1.1156483714882704E-3</v>
      </c>
      <c r="AR79" s="43">
        <f t="shared" si="20"/>
        <v>3.6941435769123133E-4</v>
      </c>
      <c r="AS79" s="17"/>
      <c r="AU79">
        <f t="shared" si="21"/>
        <v>3.7887969831267272</v>
      </c>
      <c r="AV79" s="18">
        <f t="shared" si="25"/>
        <v>6148.8936710274802</v>
      </c>
      <c r="BI79" s="20">
        <v>12</v>
      </c>
      <c r="BJ79" s="20">
        <v>1.7940006136130915</v>
      </c>
      <c r="BK79" s="20">
        <v>7.3477931573830979E-3</v>
      </c>
      <c r="BL79" s="42">
        <f t="shared" si="27"/>
        <v>1.0472591784935945E-3</v>
      </c>
      <c r="BM79" s="43">
        <f t="shared" si="26"/>
        <v>5.3990064283685874E-5</v>
      </c>
    </row>
    <row r="80" spans="21:88" x14ac:dyDescent="0.2">
      <c r="AC80" s="50">
        <v>16</v>
      </c>
      <c r="AD80" s="20">
        <v>3.75452915207293</v>
      </c>
      <c r="AE80" s="20">
        <v>3.3255328008290785E-2</v>
      </c>
      <c r="AF80" s="42">
        <f t="shared" si="22"/>
        <v>2.4335830159633804E-4</v>
      </c>
      <c r="AG80" s="43">
        <f t="shared" si="19"/>
        <v>1.1059168409390096E-3</v>
      </c>
      <c r="AH80" s="66">
        <f t="shared" si="23"/>
        <v>5.8713553430035973E-4</v>
      </c>
      <c r="AN80" s="50">
        <v>16</v>
      </c>
      <c r="AO80" s="20">
        <v>1.8389931853946706</v>
      </c>
      <c r="AP80" s="20">
        <v>5.3836901898659084E-2</v>
      </c>
      <c r="AQ80" s="42">
        <f t="shared" si="24"/>
        <v>1.1983191668054193E-3</v>
      </c>
      <c r="AR80" s="43">
        <f t="shared" si="20"/>
        <v>2.8984120060458422E-3</v>
      </c>
      <c r="AS80" s="17"/>
      <c r="AU80">
        <f t="shared" si="21"/>
        <v>3.8091408319690023</v>
      </c>
      <c r="AV80" s="18">
        <f t="shared" si="25"/>
        <v>6443.7818904650312</v>
      </c>
      <c r="BI80" s="20">
        <v>13</v>
      </c>
      <c r="BJ80" s="20">
        <v>1.787537478477546</v>
      </c>
      <c r="BK80" s="20">
        <v>7.7101809442614577E-3</v>
      </c>
      <c r="BL80" s="42">
        <f t="shared" si="27"/>
        <v>1.3132490807859553E-7</v>
      </c>
      <c r="BM80" s="43">
        <f t="shared" si="26"/>
        <v>5.9446890193252506E-5</v>
      </c>
    </row>
    <row r="81" spans="29:65" x14ac:dyDescent="0.2">
      <c r="AC81" s="50">
        <v>17</v>
      </c>
      <c r="AD81" s="20">
        <v>3.7770769492493255</v>
      </c>
      <c r="AE81" s="20">
        <v>7.4854942979192263E-2</v>
      </c>
      <c r="AF81" s="42">
        <f t="shared" si="22"/>
        <v>1.7305279657272503E-3</v>
      </c>
      <c r="AG81" s="43">
        <f t="shared" si="19"/>
        <v>5.6032624884181249E-3</v>
      </c>
      <c r="AH81" s="66">
        <f t="shared" si="23"/>
        <v>2.4893256818149423E-3</v>
      </c>
      <c r="AN81" s="50">
        <v>17</v>
      </c>
      <c r="AO81" s="20">
        <v>1.8537171549878888</v>
      </c>
      <c r="AP81" s="20">
        <v>2.6947194957875897E-2</v>
      </c>
      <c r="AQ81" s="42">
        <f t="shared" si="24"/>
        <v>7.2305633936120344E-4</v>
      </c>
      <c r="AR81" s="43">
        <f t="shared" si="20"/>
        <v>7.2615131609777216E-4</v>
      </c>
      <c r="AS81" s="17"/>
      <c r="AU81">
        <f t="shared" si="21"/>
        <v>3.8396388643878452</v>
      </c>
      <c r="AV81" s="18">
        <f t="shared" si="25"/>
        <v>6912.5592112731656</v>
      </c>
      <c r="BI81" s="20">
        <v>14</v>
      </c>
      <c r="BJ81" s="20">
        <v>1.8414381908562536</v>
      </c>
      <c r="BK81" s="20">
        <v>-1.868126369441625E-2</v>
      </c>
      <c r="BL81" s="42">
        <f t="shared" si="27"/>
        <v>6.9650835011639029E-4</v>
      </c>
      <c r="BM81" s="43">
        <f t="shared" si="26"/>
        <v>3.4898961322031471E-4</v>
      </c>
    </row>
    <row r="82" spans="29:65" x14ac:dyDescent="0.2">
      <c r="AC82" s="50">
        <v>18</v>
      </c>
      <c r="AD82" s="20">
        <v>3.806208821781869</v>
      </c>
      <c r="AE82" s="20">
        <v>6.6735385224424348E-2</v>
      </c>
      <c r="AF82" s="42">
        <f t="shared" si="22"/>
        <v>6.592721813301177E-5</v>
      </c>
      <c r="AG82" s="43">
        <f t="shared" si="19"/>
        <v>4.4536116410523159E-3</v>
      </c>
      <c r="AH82" s="66">
        <f t="shared" si="23"/>
        <v>4.9954734556687148E-3</v>
      </c>
      <c r="AN82" s="50">
        <v>18</v>
      </c>
      <c r="AO82" s="20">
        <v>1.8678428835839007</v>
      </c>
      <c r="AP82" s="20">
        <v>-5.8637891673325448E-3</v>
      </c>
      <c r="AQ82" s="42">
        <f t="shared" si="24"/>
        <v>1.0765606792646804E-3</v>
      </c>
      <c r="AR82" s="43">
        <f t="shared" si="20"/>
        <v>3.4384023398926502E-5</v>
      </c>
      <c r="AS82" s="17"/>
      <c r="AU82">
        <f t="shared" si="21"/>
        <v>3.8688977490882981</v>
      </c>
      <c r="AV82" s="18">
        <f t="shared" si="25"/>
        <v>7394.3116183585644</v>
      </c>
      <c r="BI82" s="20">
        <v>15</v>
      </c>
      <c r="BJ82" s="20">
        <v>1.839585593208044</v>
      </c>
      <c r="BK82" s="20">
        <v>8.8060574437718309E-3</v>
      </c>
      <c r="BL82" s="42">
        <f t="shared" si="27"/>
        <v>7.5555282335388132E-4</v>
      </c>
      <c r="BM82" s="43">
        <f t="shared" si="26"/>
        <v>7.7546647703009275E-5</v>
      </c>
    </row>
    <row r="83" spans="29:65" x14ac:dyDescent="0.2">
      <c r="AC83" s="50">
        <v>19</v>
      </c>
      <c r="AD83" s="20">
        <v>3.8372443326294068</v>
      </c>
      <c r="AE83" s="20">
        <v>2.7882519073661793E-2</v>
      </c>
      <c r="AF83" s="42">
        <f t="shared" si="22"/>
        <v>1.5095452081290708E-3</v>
      </c>
      <c r="AG83" s="43">
        <f t="shared" si="19"/>
        <v>7.7743486989311373E-4</v>
      </c>
      <c r="AH83" s="66">
        <f t="shared" si="23"/>
        <v>1.8607506514081793E-3</v>
      </c>
      <c r="AN83" s="50">
        <v>19</v>
      </c>
      <c r="AO83" s="20">
        <v>1.8772165993399916</v>
      </c>
      <c r="AP83" s="20">
        <v>1.7424053451231991E-2</v>
      </c>
      <c r="AQ83" s="42">
        <f t="shared" si="24"/>
        <v>5.423236138270307E-4</v>
      </c>
      <c r="AR83" s="43">
        <f t="shared" si="20"/>
        <v>3.0359763867138944E-4</v>
      </c>
      <c r="AS83" s="17"/>
      <c r="AU83">
        <f t="shared" si="21"/>
        <v>3.8883137010980029</v>
      </c>
      <c r="AV83" s="18">
        <f t="shared" si="25"/>
        <v>7732.3891204066522</v>
      </c>
      <c r="BI83" s="20">
        <v>16</v>
      </c>
      <c r="BJ83" s="20">
        <v>1.8518751588475535</v>
      </c>
      <c r="BK83" s="20">
        <v>4.0954928445776195E-2</v>
      </c>
      <c r="BL83" s="42">
        <f t="shared" si="27"/>
        <v>1.0335499067035171E-3</v>
      </c>
      <c r="BM83" s="43">
        <f t="shared" si="26"/>
        <v>1.6773061639986481E-3</v>
      </c>
    </row>
    <row r="84" spans="29:65" x14ac:dyDescent="0.2">
      <c r="AC84" s="50">
        <v>20</v>
      </c>
      <c r="AD84" s="20">
        <v>3.8605553923860523</v>
      </c>
      <c r="AE84" s="20">
        <v>3.3189758376126033E-2</v>
      </c>
      <c r="AF84" s="42">
        <f t="shared" si="22"/>
        <v>2.8166789013621106E-5</v>
      </c>
      <c r="AG84" s="43">
        <f t="shared" si="19"/>
        <v>1.1015600610656282E-3</v>
      </c>
      <c r="AH84" s="66">
        <f t="shared" si="23"/>
        <v>9.2541407097256035E-4</v>
      </c>
      <c r="AN84" s="50">
        <v>20</v>
      </c>
      <c r="AO84" s="20">
        <v>1.8878195660094015</v>
      </c>
      <c r="AP84" s="20">
        <v>-0.10523567209249762</v>
      </c>
      <c r="AQ84" s="42">
        <f t="shared" si="24"/>
        <v>1.5045408270463075E-2</v>
      </c>
      <c r="AR84" s="43">
        <f t="shared" si="20"/>
        <v>1.1074546680759682E-2</v>
      </c>
      <c r="AS84" s="17"/>
      <c r="AU84">
        <f t="shared" si="21"/>
        <v>3.9102758234164647</v>
      </c>
      <c r="AV84" s="18">
        <f t="shared" si="25"/>
        <v>8133.4691438959717</v>
      </c>
      <c r="BI84" s="20">
        <v>17</v>
      </c>
      <c r="BJ84" s="20">
        <v>1.8712388754300857</v>
      </c>
      <c r="BK84" s="20">
        <v>9.4254745156789888E-3</v>
      </c>
      <c r="BL84" s="42">
        <f t="shared" si="27"/>
        <v>9.9410646513012216E-4</v>
      </c>
      <c r="BM84" s="43">
        <f t="shared" si="26"/>
        <v>8.8839569845714067E-5</v>
      </c>
    </row>
    <row r="85" spans="29:65" x14ac:dyDescent="0.2">
      <c r="AC85" s="50">
        <v>21</v>
      </c>
      <c r="AD85" s="20">
        <v>3.8868843975535441</v>
      </c>
      <c r="AE85" s="20">
        <v>-9.0394170546578057E-2</v>
      </c>
      <c r="AF85" s="42">
        <f t="shared" si="22"/>
        <v>1.5272987487971977E-2</v>
      </c>
      <c r="AG85" s="43">
        <f t="shared" si="19"/>
        <v>8.1711060688038403E-3</v>
      </c>
      <c r="AH85" s="66">
        <f t="shared" si="23"/>
        <v>-3.000160679051254E-3</v>
      </c>
      <c r="AN85" s="50">
        <v>21</v>
      </c>
      <c r="AO85" s="20">
        <v>1.8839517809334811</v>
      </c>
      <c r="AP85" s="20">
        <v>-5.8763110758370596E-2</v>
      </c>
      <c r="AQ85" s="42">
        <f t="shared" si="24"/>
        <v>2.1596989569541984E-3</v>
      </c>
      <c r="AR85" s="43">
        <f t="shared" si="20"/>
        <v>3.45310318600053E-3</v>
      </c>
      <c r="AS85" s="17"/>
      <c r="AU85">
        <f t="shared" si="21"/>
        <v>3.9022644081600202</v>
      </c>
      <c r="AV85" s="18">
        <f t="shared" si="25"/>
        <v>7984.8067214327493</v>
      </c>
      <c r="BI85" s="20">
        <v>18</v>
      </c>
      <c r="BJ85" s="20">
        <v>1.8891500798640557</v>
      </c>
      <c r="BK85" s="20">
        <v>-2.7170985447487528E-2</v>
      </c>
      <c r="BL85" s="42">
        <f t="shared" si="27"/>
        <v>1.3393008818356497E-3</v>
      </c>
      <c r="BM85" s="43">
        <f t="shared" si="26"/>
        <v>7.38262450187579E-4</v>
      </c>
    </row>
    <row r="86" spans="29:65" x14ac:dyDescent="0.2">
      <c r="AC86" s="50">
        <v>22</v>
      </c>
      <c r="AD86" s="20">
        <v>3.8916475533266208</v>
      </c>
      <c r="AE86" s="20">
        <v>-0.10285432875810319</v>
      </c>
      <c r="AF86" s="42">
        <f t="shared" si="22"/>
        <v>1.5525554265623712E-4</v>
      </c>
      <c r="AG86" s="43">
        <f t="shared" si="19"/>
        <v>1.0579012944279972E-2</v>
      </c>
      <c r="AH86" s="66">
        <f t="shared" si="23"/>
        <v>9.2974317352137875E-3</v>
      </c>
      <c r="AN86" s="50">
        <v>22</v>
      </c>
      <c r="AO86" s="20">
        <v>1.8765232837413617</v>
      </c>
      <c r="AP86" s="20">
        <v>2.2765557403293224E-2</v>
      </c>
      <c r="AQ86" s="42">
        <f t="shared" si="24"/>
        <v>6.6469237322146959E-3</v>
      </c>
      <c r="AR86" s="43">
        <f t="shared" si="20"/>
        <v>5.1827060388263892E-4</v>
      </c>
      <c r="AS86" s="17"/>
      <c r="AU86">
        <f t="shared" si="21"/>
        <v>3.8868776235871363</v>
      </c>
      <c r="AV86" s="18">
        <f t="shared" si="25"/>
        <v>7706.8627286537931</v>
      </c>
      <c r="BI86" s="20">
        <v>19</v>
      </c>
      <c r="BJ86" s="20">
        <v>1.8982303035934169</v>
      </c>
      <c r="BK86" s="20">
        <v>-3.5896508021933116E-3</v>
      </c>
      <c r="BL86" s="42">
        <f t="shared" si="27"/>
        <v>5.5607934365335329E-4</v>
      </c>
      <c r="BM86" s="43">
        <f t="shared" si="26"/>
        <v>1.2885592881687085E-5</v>
      </c>
    </row>
    <row r="87" spans="29:65" x14ac:dyDescent="0.2">
      <c r="AC87" s="50">
        <v>23</v>
      </c>
      <c r="AD87" s="20">
        <v>3.8834875627990648</v>
      </c>
      <c r="AE87" s="20">
        <v>-2.4575178178876111E-2</v>
      </c>
      <c r="AF87" s="42">
        <f t="shared" si="22"/>
        <v>6.1276254154053068E-3</v>
      </c>
      <c r="AG87" s="43">
        <f t="shared" si="19"/>
        <v>6.0393938252350859E-4</v>
      </c>
      <c r="AH87" s="66">
        <f t="shared" si="23"/>
        <v>2.5276634556990873E-3</v>
      </c>
      <c r="AN87" s="50">
        <v>23</v>
      </c>
      <c r="AO87" s="20">
        <v>1.8775343980196393</v>
      </c>
      <c r="AP87" s="20">
        <v>4.5273950048561717E-2</v>
      </c>
      <c r="AQ87" s="42">
        <f t="shared" si="24"/>
        <v>5.0662773947357683E-4</v>
      </c>
      <c r="AR87" s="43">
        <f t="shared" si="20"/>
        <v>2.0497305529996617E-3</v>
      </c>
      <c r="AS87" s="17"/>
      <c r="AU87">
        <f t="shared" si="21"/>
        <v>3.8889719634214339</v>
      </c>
      <c r="AV87" s="18">
        <f t="shared" si="25"/>
        <v>7744.118027897036</v>
      </c>
      <c r="BI87" s="20">
        <v>20</v>
      </c>
      <c r="BJ87" s="20">
        <v>1.8377052229242805</v>
      </c>
      <c r="BK87" s="20">
        <v>-5.5121329007376652E-2</v>
      </c>
      <c r="BL87" s="42">
        <f t="shared" si="27"/>
        <v>2.6555138586425676E-3</v>
      </c>
      <c r="BM87" s="43">
        <f t="shared" si="26"/>
        <v>3.0383609115394628E-3</v>
      </c>
    </row>
    <row r="88" spans="29:65" x14ac:dyDescent="0.2">
      <c r="AC88" s="50">
        <v>24</v>
      </c>
      <c r="AD88" s="20">
        <v>3.8830104119511049</v>
      </c>
      <c r="AE88" s="20">
        <v>3.5688213811579494E-2</v>
      </c>
      <c r="AF88" s="42">
        <f t="shared" si="22"/>
        <v>3.631676414195309E-3</v>
      </c>
      <c r="AG88" s="43">
        <f t="shared" si="19"/>
        <v>1.2736486050610133E-3</v>
      </c>
      <c r="AH88" s="66">
        <f t="shared" si="23"/>
        <v>-8.7704421330539342E-4</v>
      </c>
      <c r="AN88" s="50">
        <v>24</v>
      </c>
      <c r="AO88" s="20">
        <v>1.8846790281814716</v>
      </c>
      <c r="AP88" s="20">
        <v>4.0571580332939838E-2</v>
      </c>
      <c r="AQ88" s="42">
        <f t="shared" si="24"/>
        <v>2.2112280942397792E-5</v>
      </c>
      <c r="AR88" s="43">
        <f t="shared" si="20"/>
        <v>1.6460531307121906E-3</v>
      </c>
      <c r="AS88" s="17"/>
      <c r="AU88">
        <f t="shared" si="21"/>
        <v>3.9037707689281067</v>
      </c>
      <c r="AV88" s="18">
        <f t="shared" si="25"/>
        <v>8012.5503007967227</v>
      </c>
      <c r="BI88" s="20">
        <v>21</v>
      </c>
      <c r="BJ88" s="20">
        <v>1.8290327643018633</v>
      </c>
      <c r="BK88" s="20">
        <v>-3.844094126752795E-3</v>
      </c>
      <c r="BL88" s="42">
        <f t="shared" si="27"/>
        <v>2.6293548170026678E-3</v>
      </c>
      <c r="BM88" s="43">
        <f t="shared" si="26"/>
        <v>1.4777059655335335E-5</v>
      </c>
    </row>
    <row r="89" spans="29:65" x14ac:dyDescent="0.2">
      <c r="AC89" s="50">
        <v>25</v>
      </c>
      <c r="AD89" s="20">
        <v>3.9009906791475242</v>
      </c>
      <c r="AE89" s="20">
        <v>5.1072592838198538E-2</v>
      </c>
      <c r="AF89" s="42">
        <f t="shared" si="22"/>
        <v>2.3667911803467592E-4</v>
      </c>
      <c r="AG89" s="43">
        <f t="shared" si="19"/>
        <v>2.6084097392164085E-3</v>
      </c>
      <c r="AH89" s="66">
        <f t="shared" si="23"/>
        <v>1.8226896131213731E-3</v>
      </c>
      <c r="AN89" s="50">
        <v>25</v>
      </c>
      <c r="AO89" s="20">
        <v>1.8838527934895666</v>
      </c>
      <c r="AP89" s="20">
        <v>4.4359800386004178E-2</v>
      </c>
      <c r="AQ89" s="42">
        <f t="shared" si="24"/>
        <v>1.4350611170438787E-5</v>
      </c>
      <c r="AR89" s="43">
        <f t="shared" si="20"/>
        <v>1.9677918902861365E-3</v>
      </c>
      <c r="AS89" s="17"/>
      <c r="AU89">
        <f t="shared" si="21"/>
        <v>3.9020593736240241</v>
      </c>
      <c r="AV89" s="18">
        <f t="shared" si="25"/>
        <v>7981.0379083105008</v>
      </c>
      <c r="BI89" s="20">
        <v>22</v>
      </c>
      <c r="BJ89" s="20">
        <v>1.893633542481961</v>
      </c>
      <c r="BK89" s="20">
        <v>5.655298662693875E-3</v>
      </c>
      <c r="BL89" s="42">
        <f t="shared" si="27"/>
        <v>9.0238463368191391E-5</v>
      </c>
      <c r="BM89" s="43">
        <f t="shared" si="26"/>
        <v>3.1982402964267131E-5</v>
      </c>
    </row>
    <row r="90" spans="29:65" x14ac:dyDescent="0.2">
      <c r="AC90" s="50">
        <v>26</v>
      </c>
      <c r="AD90" s="20">
        <v>3.9125721319502098</v>
      </c>
      <c r="AE90" s="20">
        <v>5.970984604176488E-2</v>
      </c>
      <c r="AF90" s="42">
        <f t="shared" si="22"/>
        <v>7.4602142902517038E-5</v>
      </c>
      <c r="AG90" s="43">
        <f t="shared" si="19"/>
        <v>3.5652657143312653E-3</v>
      </c>
      <c r="AH90" s="66">
        <f t="shared" si="23"/>
        <v>3.0495366553225781E-3</v>
      </c>
      <c r="AN90" s="50">
        <v>26</v>
      </c>
      <c r="AO90" s="20">
        <v>1.8938172264598556</v>
      </c>
      <c r="AP90" s="20">
        <v>6.7530889260016824E-2</v>
      </c>
      <c r="AQ90" s="42">
        <f t="shared" si="24"/>
        <v>5.3689935960739266E-4</v>
      </c>
      <c r="AR90" s="43">
        <f t="shared" si="20"/>
        <v>4.5604210042486555E-3</v>
      </c>
      <c r="AS90" s="17"/>
      <c r="AU90">
        <f t="shared" si="21"/>
        <v>3.9226988892002606</v>
      </c>
      <c r="AV90" s="18">
        <f t="shared" si="25"/>
        <v>8369.4879649534469</v>
      </c>
      <c r="BI90" s="20">
        <v>23</v>
      </c>
      <c r="BJ90" s="20">
        <v>1.8971016217743877</v>
      </c>
      <c r="BK90" s="20">
        <v>2.570672629381332E-2</v>
      </c>
      <c r="BL90" s="42">
        <f t="shared" si="27"/>
        <v>4.0205975004602038E-4</v>
      </c>
      <c r="BM90" s="43">
        <f t="shared" si="26"/>
        <v>6.6083577674503312E-4</v>
      </c>
    </row>
    <row r="91" spans="29:65" x14ac:dyDescent="0.2">
      <c r="AC91" s="50">
        <v>27</v>
      </c>
      <c r="AD91" s="20">
        <v>3.9379061509942304</v>
      </c>
      <c r="AE91" s="20">
        <v>7.7968782109065771E-2</v>
      </c>
      <c r="AF91" s="42">
        <f t="shared" si="22"/>
        <v>3.3338874630978128E-4</v>
      </c>
      <c r="AG91" s="43">
        <f t="shared" si="19"/>
        <v>6.079130983570975E-3</v>
      </c>
      <c r="AH91" s="66">
        <f t="shared" si="23"/>
        <v>4.6555039757962295E-3</v>
      </c>
      <c r="AN91" s="50">
        <v>27</v>
      </c>
      <c r="AO91" s="20">
        <v>1.9054313015931772</v>
      </c>
      <c r="AP91" s="20">
        <v>-7.7873876668668629E-2</v>
      </c>
      <c r="AQ91" s="42">
        <f t="shared" si="24"/>
        <v>2.1142545954775806E-2</v>
      </c>
      <c r="AR91" s="43">
        <f t="shared" si="20"/>
        <v>6.0643406674070121E-3</v>
      </c>
      <c r="AS91" s="17"/>
      <c r="AU91">
        <f t="shared" si="21"/>
        <v>3.946755339309616</v>
      </c>
      <c r="AV91" s="18">
        <f t="shared" si="25"/>
        <v>8846.1711855623598</v>
      </c>
      <c r="BI91" s="20">
        <v>24</v>
      </c>
      <c r="BJ91" s="20">
        <v>1.9146941155690556</v>
      </c>
      <c r="BK91" s="20">
        <v>1.0556492945355878E-2</v>
      </c>
      <c r="BL91" s="42">
        <f t="shared" si="27"/>
        <v>2.2952957051271201E-4</v>
      </c>
      <c r="BM91" s="43">
        <f t="shared" si="26"/>
        <v>1.1143954330534841E-4</v>
      </c>
    </row>
    <row r="92" spans="29:65" x14ac:dyDescent="0.2">
      <c r="AC92" s="50">
        <v>28</v>
      </c>
      <c r="AD92" s="20">
        <v>3.9658929463877026</v>
      </c>
      <c r="AE92" s="20">
        <v>-6.1261740943362675E-2</v>
      </c>
      <c r="AF92" s="42">
        <f t="shared" si="22"/>
        <v>1.9385138549452809E-2</v>
      </c>
      <c r="AG92" s="43">
        <f t="shared" si="19"/>
        <v>3.7530009034116786E-3</v>
      </c>
      <c r="AH92" s="66">
        <f t="shared" si="23"/>
        <v>-4.7765033312350781E-3</v>
      </c>
      <c r="AN92" s="50">
        <v>28</v>
      </c>
      <c r="AO92" s="20">
        <v>1.905648771057038</v>
      </c>
      <c r="AP92" s="20">
        <v>-3.1295058331052061E-2</v>
      </c>
      <c r="AQ92" s="42">
        <f t="shared" si="24"/>
        <v>2.1695863177286856E-3</v>
      </c>
      <c r="AR92" s="43">
        <f t="shared" si="20"/>
        <v>9.7938067594395095E-4</v>
      </c>
      <c r="AS92" s="17"/>
      <c r="AU92">
        <f t="shared" si="21"/>
        <v>3.9472057878599842</v>
      </c>
      <c r="AV92" s="18">
        <f t="shared" si="25"/>
        <v>8855.3511598623481</v>
      </c>
      <c r="BI92" s="20">
        <v>25</v>
      </c>
      <c r="BJ92" s="20">
        <v>1.9163498343807532</v>
      </c>
      <c r="BK92" s="20">
        <v>1.1862759494817521E-2</v>
      </c>
      <c r="BL92" s="42">
        <f t="shared" si="27"/>
        <v>1.7063322982424275E-6</v>
      </c>
      <c r="BM92" s="43">
        <f t="shared" si="26"/>
        <v>1.4072506283188324E-4</v>
      </c>
    </row>
    <row r="93" spans="29:65" ht="13.5" thickBot="1" x14ac:dyDescent="0.25">
      <c r="AC93" s="50">
        <v>29</v>
      </c>
      <c r="AD93" s="20">
        <v>3.9710478823094437</v>
      </c>
      <c r="AE93" s="20">
        <v>-7.7157397515518866E-2</v>
      </c>
      <c r="AF93" s="42">
        <f t="shared" si="22"/>
        <v>2.5267189785993234E-4</v>
      </c>
      <c r="AG93" s="43">
        <f t="shared" si="19"/>
        <v>5.9532639913677972E-3</v>
      </c>
      <c r="AH93" s="66">
        <f t="shared" si="23"/>
        <v>4.7267964984597718E-3</v>
      </c>
      <c r="AN93" s="51">
        <v>29</v>
      </c>
      <c r="AO93" s="22">
        <v>1.8973887363031352</v>
      </c>
      <c r="AP93" s="22">
        <v>6.3767039946549531E-4</v>
      </c>
      <c r="AQ93" s="63">
        <f t="shared" si="24"/>
        <v>1.0196991641768214E-3</v>
      </c>
      <c r="AR93" s="64">
        <f t="shared" si="20"/>
        <v>4.0662353835448434E-7</v>
      </c>
      <c r="AS93" s="17"/>
      <c r="AU93">
        <f t="shared" si="21"/>
        <v>3.9300966240498849</v>
      </c>
      <c r="AV93" s="18">
        <f t="shared" si="25"/>
        <v>8513.2742479834014</v>
      </c>
      <c r="BI93" s="20">
        <v>26</v>
      </c>
      <c r="BJ93" s="20">
        <v>1.8598855251065034</v>
      </c>
      <c r="BK93" s="20">
        <v>0.10146259061336904</v>
      </c>
      <c r="BL93" s="42">
        <f t="shared" si="27"/>
        <v>8.028129736472954E-3</v>
      </c>
      <c r="BM93" s="43">
        <f t="shared" si="26"/>
        <v>1.0294657293976123E-2</v>
      </c>
    </row>
    <row r="94" spans="29:65" ht="13.5" thickBot="1" x14ac:dyDescent="0.25">
      <c r="AC94" s="51">
        <v>30</v>
      </c>
      <c r="AD94" s="22">
        <v>3.9507453441451492</v>
      </c>
      <c r="AE94" s="22">
        <v>-3.8737435301710033E-2</v>
      </c>
      <c r="AF94" s="63">
        <f t="shared" si="22"/>
        <v>1.4760934965104987E-3</v>
      </c>
      <c r="AG94" s="64">
        <f t="shared" si="19"/>
        <v>1.5005888937541707E-3</v>
      </c>
      <c r="AH94" s="67">
        <f t="shared" si="23"/>
        <v>2.9888796943057343E-3</v>
      </c>
      <c r="BI94" s="20">
        <v>27</v>
      </c>
      <c r="BJ94" s="20">
        <v>1.8760872043193482</v>
      </c>
      <c r="BK94" s="20">
        <v>-4.8529779394839601E-2</v>
      </c>
      <c r="BL94" s="42">
        <f t="shared" si="27"/>
        <v>2.2497711060679368E-2</v>
      </c>
      <c r="BM94" s="43">
        <f t="shared" si="26"/>
        <v>2.3551394881117984E-3</v>
      </c>
    </row>
    <row r="95" spans="29:65" x14ac:dyDescent="0.2">
      <c r="BI95" s="20">
        <v>28</v>
      </c>
      <c r="BJ95" s="20">
        <v>1.8683211008103742</v>
      </c>
      <c r="BK95" s="20">
        <v>6.0326119156117741E-3</v>
      </c>
      <c r="BL95" s="42">
        <f t="shared" si="27"/>
        <v>2.9770545455148198E-3</v>
      </c>
      <c r="BM95" s="43">
        <f t="shared" si="26"/>
        <v>3.6392406524381161E-5</v>
      </c>
    </row>
    <row r="96" spans="29:65" ht="13.5" thickBot="1" x14ac:dyDescent="0.25">
      <c r="BI96" s="22">
        <v>29</v>
      </c>
      <c r="BJ96" s="22">
        <v>1.9222796040166585</v>
      </c>
      <c r="BK96" s="22">
        <v>-2.4253197314057839E-2</v>
      </c>
      <c r="BL96" s="42">
        <f t="shared" si="27"/>
        <v>9.1723024069594115E-4</v>
      </c>
      <c r="BM96" s="43">
        <f t="shared" si="26"/>
        <v>5.8821757995462245E-4</v>
      </c>
    </row>
  </sheetData>
  <mergeCells count="6">
    <mergeCell ref="BL65:BM65"/>
    <mergeCell ref="A2:G2"/>
    <mergeCell ref="M2:O2"/>
    <mergeCell ref="AO35:AR35"/>
    <mergeCell ref="AF62:AG62"/>
    <mergeCell ref="AQ62:AR6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13</vt:i4>
      </vt:variant>
    </vt:vector>
  </HeadingPairs>
  <TitlesOfParts>
    <vt:vector size="15" baseType="lpstr">
      <vt:lpstr>Index</vt:lpstr>
      <vt:lpstr>PIT</vt:lpstr>
      <vt:lpstr>FigureD.1</vt:lpstr>
      <vt:lpstr>FigureD.10</vt:lpstr>
      <vt:lpstr>FigureD.11</vt:lpstr>
      <vt:lpstr>FigureD.12</vt:lpstr>
      <vt:lpstr>FigureD.13</vt:lpstr>
      <vt:lpstr>FigureD.14</vt:lpstr>
      <vt:lpstr>FigureD.2</vt:lpstr>
      <vt:lpstr>FigureD.3</vt:lpstr>
      <vt:lpstr>FigureD.4_D.5extended</vt:lpstr>
      <vt:lpstr>FigureD.6extended</vt:lpstr>
      <vt:lpstr>FigureD.7</vt:lpstr>
      <vt:lpstr>FigureD.8</vt:lpstr>
      <vt:lpstr>FigureD.9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2014-08-10T17:33:13Z</dcterms:created>
  <dcterms:modified xsi:type="dcterms:W3CDTF">2014-08-11T03:04:47Z</dcterms:modified>
</cp:coreProperties>
</file>