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\Dropbox\In Process\BT2e_Dan\Essential Spreadsheets\Tables-Active\"/>
    </mc:Choice>
  </mc:AlternateContent>
  <bookViews>
    <workbookView xWindow="0" yWindow="0" windowWidth="28800" windowHeight="12435"/>
  </bookViews>
  <sheets>
    <sheet name="Table 26.1" sheetId="1" r:id="rId1"/>
    <sheet name="Table 26.2" sheetId="2" r:id="rId2"/>
    <sheet name="Table 26.3" sheetId="3" r:id="rId3"/>
    <sheet name="Table 26.4" sheetId="4" r:id="rId4"/>
    <sheet name="Table 26.5" sheetId="5" r:id="rId5"/>
    <sheet name="Table 26.6" sheetId="6" r:id="rId6"/>
    <sheet name="Table 26.7" sheetId="7" r:id="rId7"/>
    <sheet name="Table26.8" sheetId="8" r:id="rId8"/>
    <sheet name="Table 26.9" sheetId="9" r:id="rId9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2" i="9" l="1"/>
  <c r="B24" i="9"/>
  <c r="B30" i="9"/>
  <c r="B12" i="9" l="1"/>
  <c r="B32" i="8"/>
  <c r="B30" i="8"/>
  <c r="B24" i="8"/>
  <c r="B12" i="8"/>
  <c r="F21" i="5"/>
  <c r="D22" i="5"/>
  <c r="D21" i="5"/>
  <c r="F29" i="5"/>
  <c r="F25" i="5"/>
  <c r="F26" i="5"/>
  <c r="F27" i="5"/>
  <c r="F28" i="5"/>
  <c r="F24" i="5"/>
  <c r="D29" i="5"/>
  <c r="D18" i="5"/>
  <c r="F17" i="5" s="1"/>
  <c r="D17" i="5"/>
  <c r="D15" i="5"/>
  <c r="D14" i="5"/>
  <c r="F14" i="5" s="1"/>
  <c r="D11" i="5"/>
  <c r="D12" i="5"/>
  <c r="F11" i="5" s="1"/>
  <c r="D9" i="5"/>
  <c r="F9" i="5" s="1"/>
  <c r="B9" i="5"/>
  <c r="D6" i="5"/>
  <c r="D5" i="5"/>
  <c r="F5" i="5" s="1"/>
  <c r="B59" i="4"/>
  <c r="B57" i="4"/>
  <c r="B56" i="4"/>
  <c r="B36" i="4"/>
  <c r="B32" i="4"/>
  <c r="E22" i="4" l="1"/>
  <c r="E20" i="4"/>
  <c r="E13" i="4"/>
  <c r="E9" i="4"/>
  <c r="B22" i="4"/>
  <c r="B19" i="4"/>
  <c r="B12" i="4"/>
  <c r="B16" i="3"/>
  <c r="C34" i="2"/>
  <c r="D34" i="2"/>
  <c r="E34" i="2"/>
  <c r="F34" i="2"/>
  <c r="G34" i="2"/>
  <c r="B34" i="2"/>
  <c r="G26" i="2"/>
  <c r="F26" i="2"/>
  <c r="E26" i="2"/>
  <c r="D26" i="2"/>
  <c r="C26" i="2"/>
  <c r="B26" i="2"/>
  <c r="C33" i="2"/>
  <c r="D33" i="2"/>
  <c r="E33" i="2"/>
  <c r="F33" i="2"/>
  <c r="G33" i="2"/>
  <c r="B33" i="2"/>
  <c r="G25" i="2"/>
  <c r="G24" i="2"/>
  <c r="G23" i="2"/>
  <c r="G22" i="2"/>
  <c r="G21" i="2"/>
  <c r="G29" i="2"/>
  <c r="G30" i="2"/>
  <c r="G31" i="2"/>
  <c r="G32" i="2"/>
  <c r="G28" i="2"/>
  <c r="I26" i="1"/>
  <c r="H26" i="1"/>
  <c r="F26" i="1"/>
  <c r="E26" i="1"/>
  <c r="C26" i="1"/>
  <c r="B26" i="1"/>
  <c r="I28" i="1"/>
  <c r="H28" i="1"/>
  <c r="J26" i="1" s="1"/>
  <c r="B28" i="1"/>
  <c r="F28" i="1"/>
  <c r="E28" i="1"/>
  <c r="C28" i="1"/>
  <c r="I14" i="1"/>
  <c r="H14" i="1"/>
  <c r="J14" i="1" s="1"/>
  <c r="F14" i="1"/>
  <c r="E14" i="1"/>
  <c r="C14" i="1"/>
  <c r="B14" i="1"/>
  <c r="I10" i="1"/>
  <c r="H10" i="1"/>
  <c r="J10" i="1" s="1"/>
  <c r="F10" i="1"/>
  <c r="E10" i="1"/>
  <c r="C10" i="1"/>
  <c r="B10" i="1"/>
  <c r="J20" i="1"/>
  <c r="J21" i="1"/>
  <c r="J22" i="1"/>
  <c r="J23" i="1"/>
  <c r="J24" i="1"/>
  <c r="J25" i="1"/>
  <c r="J19" i="1"/>
  <c r="J17" i="1"/>
  <c r="J13" i="1"/>
  <c r="J12" i="1"/>
  <c r="J9" i="1"/>
  <c r="J8" i="1"/>
  <c r="I8" i="1"/>
  <c r="I9" i="1"/>
  <c r="H9" i="1"/>
  <c r="H8" i="1"/>
  <c r="F48" i="7" l="1"/>
  <c r="E44" i="7"/>
  <c r="D44" i="7"/>
  <c r="C44" i="7"/>
  <c r="B44" i="7"/>
  <c r="F44" i="7" s="1"/>
  <c r="F43" i="7"/>
  <c r="F42" i="7"/>
  <c r="F41" i="7"/>
  <c r="F40" i="7"/>
  <c r="F39" i="7"/>
  <c r="F38" i="7"/>
  <c r="F37" i="7"/>
  <c r="E34" i="7"/>
  <c r="E46" i="7" s="1"/>
  <c r="E50" i="7" s="1"/>
  <c r="E32" i="7"/>
  <c r="D32" i="7"/>
  <c r="C32" i="7"/>
  <c r="C34" i="7" s="1"/>
  <c r="C46" i="7" s="1"/>
  <c r="C50" i="7" s="1"/>
  <c r="B32" i="7"/>
  <c r="B34" i="7" s="1"/>
  <c r="B46" i="7" s="1"/>
  <c r="F31" i="7"/>
  <c r="F30" i="7"/>
  <c r="F29" i="7"/>
  <c r="F28" i="7"/>
  <c r="F27" i="7"/>
  <c r="F26" i="7"/>
  <c r="F25" i="7"/>
  <c r="F24" i="7"/>
  <c r="F23" i="7"/>
  <c r="F22" i="7"/>
  <c r="F21" i="7"/>
  <c r="F20" i="7"/>
  <c r="F19" i="7"/>
  <c r="E16" i="7"/>
  <c r="D16" i="7"/>
  <c r="D34" i="7" s="1"/>
  <c r="D46" i="7" s="1"/>
  <c r="D50" i="7" s="1"/>
  <c r="C16" i="7"/>
  <c r="B16" i="7"/>
  <c r="F16" i="7" s="1"/>
  <c r="F15" i="7"/>
  <c r="F14" i="7"/>
  <c r="F13" i="7"/>
  <c r="F12" i="7"/>
  <c r="F11" i="7"/>
  <c r="F10" i="7"/>
  <c r="F9" i="7"/>
  <c r="F38" i="6"/>
  <c r="C33" i="6"/>
  <c r="E32" i="6"/>
  <c r="E33" i="6" s="1"/>
  <c r="D32" i="6"/>
  <c r="D33" i="6" s="1"/>
  <c r="C32" i="6"/>
  <c r="B32" i="6"/>
  <c r="F32" i="6" s="1"/>
  <c r="F35" i="6" s="1"/>
  <c r="F45" i="6" s="1"/>
  <c r="F31" i="6"/>
  <c r="F30" i="6"/>
  <c r="F29" i="6"/>
  <c r="F28" i="6"/>
  <c r="F27" i="6"/>
  <c r="E25" i="6"/>
  <c r="D25" i="6"/>
  <c r="C25" i="6"/>
  <c r="B25" i="6"/>
  <c r="B33" i="6" s="1"/>
  <c r="F24" i="6"/>
  <c r="F23" i="6"/>
  <c r="F22" i="6"/>
  <c r="F21" i="6"/>
  <c r="F20" i="6"/>
  <c r="E17" i="6"/>
  <c r="D17" i="6"/>
  <c r="C17" i="6"/>
  <c r="B17" i="6"/>
  <c r="F17" i="6" s="1"/>
  <c r="F16" i="6"/>
  <c r="F15" i="6"/>
  <c r="F14" i="6"/>
  <c r="F13" i="6"/>
  <c r="F12" i="6"/>
  <c r="F11" i="6"/>
  <c r="F10" i="6"/>
  <c r="F9" i="6"/>
  <c r="G58" i="3"/>
  <c r="G57" i="3"/>
  <c r="G56" i="3"/>
  <c r="G55" i="3"/>
  <c r="G45" i="3"/>
  <c r="F41" i="3"/>
  <c r="E41" i="3"/>
  <c r="D41" i="3"/>
  <c r="C41" i="3"/>
  <c r="B41" i="3"/>
  <c r="G40" i="3"/>
  <c r="G39" i="3"/>
  <c r="G38" i="3"/>
  <c r="G37" i="3"/>
  <c r="G41" i="3" s="1"/>
  <c r="C34" i="3"/>
  <c r="C43" i="3" s="1"/>
  <c r="C47" i="3" s="1"/>
  <c r="F32" i="3"/>
  <c r="E32" i="3"/>
  <c r="D32" i="3"/>
  <c r="C32" i="3"/>
  <c r="B32" i="3"/>
  <c r="G32" i="3" s="1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F16" i="3"/>
  <c r="F34" i="3" s="1"/>
  <c r="F43" i="3" s="1"/>
  <c r="F47" i="3" s="1"/>
  <c r="E16" i="3"/>
  <c r="E34" i="3" s="1"/>
  <c r="E43" i="3" s="1"/>
  <c r="E47" i="3" s="1"/>
  <c r="D16" i="3"/>
  <c r="D34" i="3" s="1"/>
  <c r="D43" i="3" s="1"/>
  <c r="D47" i="3" s="1"/>
  <c r="C16" i="3"/>
  <c r="B34" i="3"/>
  <c r="G15" i="3"/>
  <c r="G14" i="3"/>
  <c r="G13" i="3"/>
  <c r="G12" i="3"/>
  <c r="G11" i="3"/>
  <c r="G10" i="3"/>
  <c r="G9" i="3"/>
  <c r="G36" i="2"/>
  <c r="G46" i="2" s="1"/>
  <c r="G27" i="2"/>
  <c r="F18" i="2"/>
  <c r="E18" i="2"/>
  <c r="D18" i="2"/>
  <c r="C18" i="2"/>
  <c r="B18" i="2"/>
  <c r="G18" i="2" s="1"/>
  <c r="G17" i="2"/>
  <c r="G16" i="2"/>
  <c r="G15" i="2"/>
  <c r="G14" i="2"/>
  <c r="G13" i="2"/>
  <c r="G12" i="2"/>
  <c r="G11" i="2"/>
  <c r="G10" i="2"/>
  <c r="G9" i="2"/>
  <c r="F46" i="7" l="1"/>
  <c r="F52" i="7" s="1"/>
  <c r="F66" i="7" s="1"/>
  <c r="B50" i="7"/>
  <c r="F50" i="7" s="1"/>
  <c r="B43" i="3"/>
  <c r="B47" i="3" s="1"/>
  <c r="G34" i="3"/>
  <c r="G43" i="3" s="1"/>
  <c r="G47" i="3" s="1"/>
  <c r="G49" i="3" s="1"/>
  <c r="G61" i="3" s="1"/>
  <c r="F32" i="7"/>
  <c r="F34" i="7" s="1"/>
  <c r="F25" i="6"/>
  <c r="F33" i="6" s="1"/>
  <c r="G16" i="3"/>
</calcChain>
</file>

<file path=xl/sharedStrings.xml><?xml version="1.0" encoding="utf-8"?>
<sst xmlns="http://schemas.openxmlformats.org/spreadsheetml/2006/main" count="444" uniqueCount="253">
  <si>
    <t>Table 26.1: Condensed Statement of Financial Position (Balance Sheet)</t>
  </si>
  <si>
    <t>City of Charlottesville, Virginia</t>
  </si>
  <si>
    <t>June 30, 2013 and 2012</t>
  </si>
  <si>
    <t>Government Activities</t>
  </si>
  <si>
    <t>Business-Type Activities</t>
  </si>
  <si>
    <t>Total</t>
  </si>
  <si>
    <t>% Change</t>
  </si>
  <si>
    <t>2012-13</t>
  </si>
  <si>
    <t>Assets:</t>
  </si>
  <si>
    <t>Current and other assets</t>
  </si>
  <si>
    <t>Capital Assets</t>
  </si>
  <si>
    <t>Total Assets</t>
  </si>
  <si>
    <t>Liabilities:</t>
  </si>
  <si>
    <t>Long-Term Liabilities</t>
  </si>
  <si>
    <t>Other Liabilities</t>
  </si>
  <si>
    <t>Total Liabilities</t>
  </si>
  <si>
    <t>Net Position:</t>
  </si>
  <si>
    <t>Net Investments in</t>
  </si>
  <si>
    <t xml:space="preserve">   Capital assets</t>
  </si>
  <si>
    <t>Restricted</t>
  </si>
  <si>
    <t>General Government</t>
  </si>
  <si>
    <t>Public Safety</t>
  </si>
  <si>
    <t>Parks, Recreation &amp; Culture</t>
  </si>
  <si>
    <t>Health &amp; Welfare</t>
  </si>
  <si>
    <t>Conservation &amp; Development</t>
  </si>
  <si>
    <t>Permanent Fund</t>
  </si>
  <si>
    <t>Unrestricted</t>
  </si>
  <si>
    <t>Total Net Position</t>
  </si>
  <si>
    <t>Table 26.2: Statement of Financial Position (Balance Sheet), Government Funds</t>
  </si>
  <si>
    <t>Governmental Funds</t>
  </si>
  <si>
    <t>June 30, 2013</t>
  </si>
  <si>
    <t>capital</t>
  </si>
  <si>
    <t>Debt</t>
  </si>
  <si>
    <t>Social</t>
  </si>
  <si>
    <t>Other</t>
  </si>
  <si>
    <t>General</t>
  </si>
  <si>
    <t>Projects</t>
  </si>
  <si>
    <t>Service</t>
  </si>
  <si>
    <t>Services</t>
  </si>
  <si>
    <t>Gov't.</t>
  </si>
  <si>
    <t>Fund</t>
  </si>
  <si>
    <t>Cash &amp; Cash Equivalents</t>
  </si>
  <si>
    <t>Investments</t>
  </si>
  <si>
    <t>Interest receivable</t>
  </si>
  <si>
    <t>Accounts receivable, net</t>
  </si>
  <si>
    <t>Taxes receivable, net</t>
  </si>
  <si>
    <t>Special assesments receivable</t>
  </si>
  <si>
    <t>Due from other governments (note 7)</t>
  </si>
  <si>
    <t>Due from other funds (note 8)</t>
  </si>
  <si>
    <t>Loans receivable (note 5)</t>
  </si>
  <si>
    <t>Liabilities &amp; Fund Balances</t>
  </si>
  <si>
    <t>Accounts Payable</t>
  </si>
  <si>
    <t>Accrued liabilities</t>
  </si>
  <si>
    <t>Due to other governments</t>
  </si>
  <si>
    <t>Due to other funds (note 8)</t>
  </si>
  <si>
    <t>Deferred Revenue</t>
  </si>
  <si>
    <t>Fund Balances:</t>
  </si>
  <si>
    <t>Nonspendable</t>
  </si>
  <si>
    <t>Committed</t>
  </si>
  <si>
    <t>Assigned</t>
  </si>
  <si>
    <t>Unassigned</t>
  </si>
  <si>
    <t>Total Fund Balances</t>
  </si>
  <si>
    <t>Total Liabilities &amp; Fund Balances</t>
  </si>
  <si>
    <t xml:space="preserve">Capital assets </t>
  </si>
  <si>
    <t>Proporty taxes receivable</t>
  </si>
  <si>
    <t>Net OPEB asset</t>
  </si>
  <si>
    <t>Internal Service funds</t>
  </si>
  <si>
    <t>Accrued interest payable</t>
  </si>
  <si>
    <t>Unamortized premium on bonds</t>
  </si>
  <si>
    <t>Bonds &amp; Notes Payable</t>
  </si>
  <si>
    <t>Deferred amount of refunding</t>
  </si>
  <si>
    <t>Compensated absences</t>
  </si>
  <si>
    <t xml:space="preserve">   Net Position of Government Activities</t>
  </si>
  <si>
    <t>Table 26.3 Statement of Revenues, Expenditures &amp; Changes in Fund Balances</t>
  </si>
  <si>
    <t>for the year ended June 30, 2013</t>
  </si>
  <si>
    <t>Capital</t>
  </si>
  <si>
    <t xml:space="preserve">Social </t>
  </si>
  <si>
    <t xml:space="preserve">Other </t>
  </si>
  <si>
    <t xml:space="preserve">Service </t>
  </si>
  <si>
    <t>Govt</t>
  </si>
  <si>
    <t>Funds</t>
  </si>
  <si>
    <t>Revenues</t>
  </si>
  <si>
    <t xml:space="preserve">    Taxes</t>
  </si>
  <si>
    <t xml:space="preserve">     Fees &amp; permits</t>
  </si>
  <si>
    <t xml:space="preserve">     Intergovernmental</t>
  </si>
  <si>
    <t xml:space="preserve">     Charges for Services</t>
  </si>
  <si>
    <t xml:space="preserve">     Fines</t>
  </si>
  <si>
    <t xml:space="preserve">     Investment earnings</t>
  </si>
  <si>
    <t xml:space="preserve">     Miscellaneous</t>
  </si>
  <si>
    <t xml:space="preserve">            Total Revenues</t>
  </si>
  <si>
    <t>Expenditures</t>
  </si>
  <si>
    <t xml:space="preserve">  Current:</t>
  </si>
  <si>
    <t xml:space="preserve">     General Government</t>
  </si>
  <si>
    <t xml:space="preserve">     Public Safety</t>
  </si>
  <si>
    <t xml:space="preserve">     Community service</t>
  </si>
  <si>
    <t xml:space="preserve">     Health &amp; welfare</t>
  </si>
  <si>
    <t xml:space="preserve">     Parks, recreation &amp; culture</t>
  </si>
  <si>
    <t xml:space="preserve">     Education</t>
  </si>
  <si>
    <t xml:space="preserve">     Conservation &amp; development</t>
  </si>
  <si>
    <t xml:space="preserve">     Other activities</t>
  </si>
  <si>
    <t xml:space="preserve">  Debt Service:</t>
  </si>
  <si>
    <t xml:space="preserve">     Principal</t>
  </si>
  <si>
    <t xml:space="preserve">     Interest</t>
  </si>
  <si>
    <t xml:space="preserve">   Capital Outlay</t>
  </si>
  <si>
    <t xml:space="preserve">           Total expenditures</t>
  </si>
  <si>
    <t xml:space="preserve"> </t>
  </si>
  <si>
    <t>Revenues over Expenditures</t>
  </si>
  <si>
    <t>Other Financing Sources (uses)</t>
  </si>
  <si>
    <t xml:space="preserve">      Transfers in </t>
  </si>
  <si>
    <t xml:space="preserve">      Transfers out</t>
  </si>
  <si>
    <t xml:space="preserve">      Issuance of debt</t>
  </si>
  <si>
    <t xml:space="preserve">      Premium on issuance of debt</t>
  </si>
  <si>
    <t xml:space="preserve">            Total other financing sources</t>
  </si>
  <si>
    <t xml:space="preserve">             Net change in fund balances</t>
  </si>
  <si>
    <t>Fund Balance - July 1, 2012</t>
  </si>
  <si>
    <t>Fund Balance - June 30, 2013</t>
  </si>
  <si>
    <t>Net Change in Fund Balances</t>
  </si>
  <si>
    <t>Differences</t>
  </si>
  <si>
    <t xml:space="preserve">     Change in capital assets</t>
  </si>
  <si>
    <t xml:space="preserve">      Depreciation expense</t>
  </si>
  <si>
    <t xml:space="preserve">     Change in school capital assets</t>
  </si>
  <si>
    <t xml:space="preserve">     less revenues not reported in funds</t>
  </si>
  <si>
    <t xml:space="preserve">     Debt proceeds</t>
  </si>
  <si>
    <t xml:space="preserve">     Changes in interest</t>
  </si>
  <si>
    <t xml:space="preserve">     Compensated absences</t>
  </si>
  <si>
    <t xml:space="preserve">     Net OPEB obligation</t>
  </si>
  <si>
    <t xml:space="preserve">    Net internal service funds</t>
  </si>
  <si>
    <t xml:space="preserve">         Change in Net position of Governmental Activities</t>
  </si>
  <si>
    <t>Table 26.4 Small Town</t>
  </si>
  <si>
    <t>Statement of Financial Position</t>
  </si>
  <si>
    <t>as of December 31, 2013</t>
  </si>
  <si>
    <t>Current Assets</t>
  </si>
  <si>
    <t>Current Liabilities</t>
  </si>
  <si>
    <t>Cash</t>
  </si>
  <si>
    <t>Temporary Cash Investments</t>
  </si>
  <si>
    <t xml:space="preserve"> Accrued Expenses</t>
  </si>
  <si>
    <t>Accounts Receivable</t>
  </si>
  <si>
    <t xml:space="preserve">    Total Current Liabilities</t>
  </si>
  <si>
    <t>Pledges Receivable</t>
  </si>
  <si>
    <t xml:space="preserve"> Long Term Liabilities</t>
  </si>
  <si>
    <t>Prepaid Expenses</t>
  </si>
  <si>
    <t xml:space="preserve"> Mortgage</t>
  </si>
  <si>
    <t xml:space="preserve">  Total Current Assets</t>
  </si>
  <si>
    <t xml:space="preserve"> Total Liabilities</t>
  </si>
  <si>
    <t>Long Term Assets</t>
  </si>
  <si>
    <t xml:space="preserve"> Net Assets</t>
  </si>
  <si>
    <t>Land, Buildings</t>
  </si>
  <si>
    <t xml:space="preserve"> Unrestricted</t>
  </si>
  <si>
    <t>Other Assets</t>
  </si>
  <si>
    <t xml:space="preserve"> Temporarily Restricted</t>
  </si>
  <si>
    <t xml:space="preserve">   Total Long Term Assets</t>
  </si>
  <si>
    <t xml:space="preserve"> Permanently Restricted</t>
  </si>
  <si>
    <t xml:space="preserve">   Total Net Assets</t>
  </si>
  <si>
    <t xml:space="preserve"> Total Liabilities &amp; Net Assets</t>
  </si>
  <si>
    <t>Statement of Revenues, Expenditures and Changes in Net Position  (Income Statement)</t>
  </si>
  <si>
    <t>(January 1, 2013 to December 31, 20013)</t>
  </si>
  <si>
    <t>Revenue</t>
  </si>
  <si>
    <t>Contributions</t>
  </si>
  <si>
    <t>Grants</t>
  </si>
  <si>
    <t>Government Contracts</t>
  </si>
  <si>
    <t>Fees and Membership Dues</t>
  </si>
  <si>
    <t>Interest and Gains</t>
  </si>
  <si>
    <t xml:space="preserve">  Total Revenue</t>
  </si>
  <si>
    <t>Expenses</t>
  </si>
  <si>
    <t>Salaries</t>
  </si>
  <si>
    <t>Benefits</t>
  </si>
  <si>
    <t xml:space="preserve">   Total PS</t>
  </si>
  <si>
    <t>NPS</t>
  </si>
  <si>
    <t>Accounting Fees</t>
  </si>
  <si>
    <t>Legal Fees</t>
  </si>
  <si>
    <t>Supplies</t>
  </si>
  <si>
    <t>Telephone</t>
  </si>
  <si>
    <t>Postage &amp; Shipping</t>
  </si>
  <si>
    <t>Rentals</t>
  </si>
  <si>
    <t>Printing &amp; Publications</t>
  </si>
  <si>
    <t>Travel</t>
  </si>
  <si>
    <t>Depreciation</t>
  </si>
  <si>
    <t>Food</t>
  </si>
  <si>
    <t>Admission Fees</t>
  </si>
  <si>
    <t>Utilities</t>
  </si>
  <si>
    <t>Insurance</t>
  </si>
  <si>
    <t>Program Equipment</t>
  </si>
  <si>
    <t>Maintenance</t>
  </si>
  <si>
    <t>Other Program Expenses</t>
  </si>
  <si>
    <t>Payroll Processing</t>
  </si>
  <si>
    <t>Staff Development &amp; Training</t>
  </si>
  <si>
    <t xml:space="preserve">   Total NPS</t>
  </si>
  <si>
    <t>Total Expenses</t>
  </si>
  <si>
    <t>Change in Net Assets</t>
  </si>
  <si>
    <t>Table 26.5 Ratio Analysis of Small Government Town</t>
  </si>
  <si>
    <t>FY2006</t>
  </si>
  <si>
    <t>1.Current Ratio</t>
  </si>
  <si>
    <t>=</t>
  </si>
  <si>
    <t>2. Working Capital</t>
  </si>
  <si>
    <t>Current Assets - Current Liabilities</t>
  </si>
  <si>
    <t>minus</t>
  </si>
  <si>
    <t>3. Quick Ratio</t>
  </si>
  <si>
    <t>Quick Assets</t>
  </si>
  <si>
    <t>4. Debt to Asset Ratio</t>
  </si>
  <si>
    <t>5. Days Payable Ratio</t>
  </si>
  <si>
    <t>All Accounts Payable x 365 Days</t>
  </si>
  <si>
    <t>Days</t>
  </si>
  <si>
    <t>NPS Expenses</t>
  </si>
  <si>
    <t>6. Profit Margin Ratio</t>
  </si>
  <si>
    <t>Surplus</t>
  </si>
  <si>
    <t>7. Common Size Ratio</t>
  </si>
  <si>
    <t>Line Item Amount</t>
  </si>
  <si>
    <t>Federal Grants</t>
  </si>
  <si>
    <t>Total Amount</t>
  </si>
  <si>
    <t>State Grants</t>
  </si>
  <si>
    <t>Property Taxes</t>
  </si>
  <si>
    <t>Fees</t>
  </si>
  <si>
    <t>Interest</t>
  </si>
  <si>
    <t>Table 26.6: Statement of Financial Position (Balance Sheet), Government Funds</t>
  </si>
  <si>
    <t>Table 26.7 Statement of Revenues, Expenditures &amp; Changes in Fund Balances</t>
  </si>
  <si>
    <t>for the year ended June 30, 2012</t>
  </si>
  <si>
    <t xml:space="preserve">     Refunding bonds issued</t>
  </si>
  <si>
    <t xml:space="preserve">     Payment to refunding bond escrow agent</t>
  </si>
  <si>
    <t xml:space="preserve">     Sale of capital assets</t>
  </si>
  <si>
    <t xml:space="preserve">      Property taxes</t>
  </si>
  <si>
    <t xml:space="preserve">      Gain on sale of assets</t>
  </si>
  <si>
    <t xml:space="preserve">      New Debt Issued</t>
  </si>
  <si>
    <t xml:space="preserve">      Principal payments</t>
  </si>
  <si>
    <t xml:space="preserve">     Amortization of bond premium</t>
  </si>
  <si>
    <t xml:space="preserve">      Amortization of deferred amount of refunding</t>
  </si>
  <si>
    <t>Table 26.8 City A: Statement of Financial Position (Balance Sheet)</t>
  </si>
  <si>
    <t>City A</t>
  </si>
  <si>
    <t>Assets ($)</t>
  </si>
  <si>
    <t>Receivables</t>
  </si>
  <si>
    <t>Inventory</t>
  </si>
  <si>
    <t>Other Non-Current Assets</t>
  </si>
  <si>
    <t>Capital Assets (at cost)</t>
  </si>
  <si>
    <t>Non-Depreciable</t>
  </si>
  <si>
    <t>Depreciable Net</t>
  </si>
  <si>
    <t>Liabilities ($)</t>
  </si>
  <si>
    <t>Trust Liabilities and Deposits</t>
  </si>
  <si>
    <t>Advance Payments</t>
  </si>
  <si>
    <t>Matured Bonds Payable</t>
  </si>
  <si>
    <t>Interest Payable</t>
  </si>
  <si>
    <t>Non-Current Liabilities</t>
  </si>
  <si>
    <t>Due in Less Than One Year</t>
  </si>
  <si>
    <t>Due in More Than One Year</t>
  </si>
  <si>
    <t>Net Assets ($)</t>
  </si>
  <si>
    <t>Net Investment in Capital Assets</t>
  </si>
  <si>
    <t>Restricted Assets</t>
  </si>
  <si>
    <t>Unrestricted Assets</t>
  </si>
  <si>
    <t>Total Net Assets</t>
  </si>
  <si>
    <t>Total Liabilities &amp; Net Assets</t>
  </si>
  <si>
    <t>Table 26.9 City B: Statement of Financial Position (Balance Sheet)</t>
  </si>
  <si>
    <t>City B</t>
  </si>
  <si>
    <t>Non Current Liabilities</t>
  </si>
  <si>
    <t xml:space="preserve">                       </t>
  </si>
  <si>
    <t>Validate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</si>
</sst>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0.0%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2"/>
      <color theme="1"/>
      <name val="Times New Roman"/>
      <family val="1"/>
    </font>
    <font>
      <sz val="11"/>
      <color rgb="FF000000"/>
      <name val="Calibri"/>
      <family val="2"/>
    </font>
    <font>
      <u/>
      <sz val="11"/>
      <color rgb="FF000000"/>
      <name val="Calibri"/>
      <family val="2"/>
    </font>
    <font>
      <u val="singleAccounting"/>
      <sz val="11"/>
      <color theme="1"/>
      <name val="Calibri"/>
      <family val="2"/>
      <scheme val="minor"/>
    </font>
    <font>
      <u val="doubleAccounting"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u/>
      <sz val="12"/>
      <color rgb="FF000000"/>
      <name val="Times New Roman"/>
      <family val="1"/>
    </font>
    <font>
      <sz val="12"/>
      <color rgb="FFFF0000"/>
      <name val="Times New Roman"/>
      <family val="1"/>
    </font>
    <font>
      <b/>
      <sz val="16"/>
      <color rgb="FF000000"/>
      <name val="Calibri"/>
      <family val="2"/>
    </font>
    <font>
      <u/>
      <sz val="11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0">
    <xf numFmtId="0" fontId="0" fillId="0" borderId="0" xfId="0"/>
    <xf numFmtId="0" fontId="4" fillId="0" borderId="0" xfId="0" applyFont="1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6" fontId="5" fillId="0" borderId="0" xfId="0" applyNumberFormat="1" applyFont="1" applyAlignment="1">
      <alignment horizontal="right" vertical="center"/>
    </xf>
    <xf numFmtId="3" fontId="6" fillId="0" borderId="0" xfId="0" applyNumberFormat="1" applyFont="1" applyAlignment="1">
      <alignment horizontal="right" vertical="center"/>
    </xf>
    <xf numFmtId="3" fontId="5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5" fontId="2" fillId="0" borderId="0" xfId="0" quotePrefix="1" applyNumberFormat="1" applyFont="1" applyAlignment="1">
      <alignment horizontal="left"/>
    </xf>
    <xf numFmtId="0" fontId="2" fillId="0" borderId="0" xfId="0" applyFont="1"/>
    <xf numFmtId="164" fontId="0" fillId="0" borderId="0" xfId="2" applyNumberFormat="1" applyFont="1"/>
    <xf numFmtId="165" fontId="0" fillId="0" borderId="0" xfId="1" applyNumberFormat="1" applyFont="1"/>
    <xf numFmtId="165" fontId="7" fillId="0" borderId="0" xfId="1" applyNumberFormat="1" applyFont="1"/>
    <xf numFmtId="165" fontId="8" fillId="0" borderId="0" xfId="1" applyNumberFormat="1" applyFont="1"/>
    <xf numFmtId="0" fontId="9" fillId="0" borderId="0" xfId="0" applyFont="1"/>
    <xf numFmtId="165" fontId="0" fillId="0" borderId="0" xfId="0" applyNumberFormat="1"/>
    <xf numFmtId="164" fontId="8" fillId="0" borderId="0" xfId="2" applyNumberFormat="1" applyFont="1"/>
    <xf numFmtId="165" fontId="8" fillId="0" borderId="0" xfId="0" applyNumberFormat="1" applyFont="1"/>
    <xf numFmtId="15" fontId="2" fillId="0" borderId="0" xfId="0" applyNumberFormat="1" applyFont="1" applyAlignment="1">
      <alignment horizontal="left"/>
    </xf>
    <xf numFmtId="165" fontId="9" fillId="0" borderId="0" xfId="1" applyNumberFormat="1" applyFont="1"/>
    <xf numFmtId="0" fontId="0" fillId="0" borderId="0" xfId="0" quotePrefix="1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6" fontId="10" fillId="0" borderId="0" xfId="0" applyNumberFormat="1" applyFont="1" applyAlignment="1">
      <alignment horizontal="right" vertical="center"/>
    </xf>
    <xf numFmtId="3" fontId="10" fillId="0" borderId="0" xfId="0" applyNumberFormat="1" applyFont="1" applyAlignment="1">
      <alignment horizontal="right" vertical="center"/>
    </xf>
    <xf numFmtId="3" fontId="11" fillId="0" borderId="0" xfId="0" applyNumberFormat="1" applyFont="1" applyAlignment="1">
      <alignment horizontal="right" vertical="center"/>
    </xf>
    <xf numFmtId="0" fontId="4" fillId="0" borderId="0" xfId="0" applyFont="1"/>
    <xf numFmtId="6" fontId="12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6" fontId="11" fillId="0" borderId="0" xfId="0" applyNumberFormat="1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10" fontId="10" fillId="0" borderId="0" xfId="0" applyNumberFormat="1" applyFont="1" applyAlignment="1">
      <alignment horizontal="right" vertical="center"/>
    </xf>
    <xf numFmtId="10" fontId="11" fillId="0" borderId="0" xfId="0" applyNumberFormat="1" applyFont="1" applyAlignment="1">
      <alignment horizontal="right" vertical="center"/>
    </xf>
    <xf numFmtId="164" fontId="0" fillId="2" borderId="0" xfId="2" applyNumberFormat="1" applyFont="1" applyFill="1" applyBorder="1"/>
    <xf numFmtId="164" fontId="0" fillId="0" borderId="0" xfId="0" applyNumberFormat="1"/>
    <xf numFmtId="43" fontId="0" fillId="0" borderId="0" xfId="1" applyFont="1"/>
    <xf numFmtId="0" fontId="14" fillId="0" borderId="0" xfId="0" applyFont="1" applyAlignment="1">
      <alignment vertical="center"/>
    </xf>
    <xf numFmtId="0" fontId="15" fillId="0" borderId="0" xfId="0" applyFont="1"/>
    <xf numFmtId="0" fontId="16" fillId="0" borderId="0" xfId="0" applyFont="1" applyAlignment="1">
      <alignment vertical="center"/>
    </xf>
    <xf numFmtId="3" fontId="16" fillId="0" borderId="0" xfId="0" applyNumberFormat="1" applyFont="1" applyAlignment="1">
      <alignment vertical="center"/>
    </xf>
    <xf numFmtId="3" fontId="16" fillId="0" borderId="2" xfId="0" applyNumberFormat="1" applyFont="1" applyBorder="1" applyAlignment="1">
      <alignment vertical="center"/>
    </xf>
    <xf numFmtId="3" fontId="16" fillId="0" borderId="3" xfId="0" applyNumberFormat="1" applyFont="1" applyBorder="1" applyAlignment="1">
      <alignment vertical="center"/>
    </xf>
    <xf numFmtId="0" fontId="16" fillId="0" borderId="2" xfId="0" applyFont="1" applyBorder="1" applyAlignment="1">
      <alignment vertical="center"/>
    </xf>
    <xf numFmtId="0" fontId="16" fillId="0" borderId="0" xfId="0" applyFont="1" applyAlignment="1">
      <alignment vertical="center"/>
    </xf>
    <xf numFmtId="166" fontId="5" fillId="0" borderId="0" xfId="0" applyNumberFormat="1" applyFont="1" applyAlignment="1">
      <alignment horizontal="right" vertical="center"/>
    </xf>
    <xf numFmtId="3" fontId="0" fillId="0" borderId="0" xfId="0" applyNumberFormat="1"/>
    <xf numFmtId="43" fontId="10" fillId="0" borderId="0" xfId="1" applyFont="1" applyAlignment="1">
      <alignment horizontal="right" vertical="center"/>
    </xf>
    <xf numFmtId="6" fontId="0" fillId="0" borderId="0" xfId="0" quotePrefix="1" applyNumberFormat="1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0" xfId="0" applyFont="1"/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workbookViewId="0">
      <selection activeCell="B25" sqref="B25"/>
    </sheetView>
  </sheetViews>
  <sheetFormatPr defaultRowHeight="15" x14ac:dyDescent="0.25"/>
  <cols>
    <col min="1" max="1" width="27.7109375" bestFit="1" customWidth="1"/>
    <col min="2" max="3" width="12.85546875" bestFit="1" customWidth="1"/>
    <col min="5" max="6" width="11.85546875" bestFit="1" customWidth="1"/>
    <col min="8" max="9" width="12.85546875" bestFit="1" customWidth="1"/>
    <col min="10" max="10" width="9.5703125" bestFit="1" customWidth="1"/>
  </cols>
  <sheetData>
    <row r="1" spans="1:10" ht="15" customHeight="1" x14ac:dyDescent="0.25">
      <c r="A1" s="52" t="s">
        <v>0</v>
      </c>
      <c r="B1" s="52"/>
      <c r="C1" s="52"/>
      <c r="D1" s="52"/>
      <c r="E1" s="52"/>
      <c r="F1" s="1"/>
      <c r="G1" s="1"/>
      <c r="H1" s="1"/>
      <c r="I1" s="1"/>
      <c r="J1" s="1"/>
    </row>
    <row r="2" spans="1:10" ht="15.75" x14ac:dyDescent="0.25">
      <c r="A2" s="52" t="s">
        <v>1</v>
      </c>
      <c r="B2" s="52"/>
      <c r="C2" s="1"/>
      <c r="D2" s="1"/>
      <c r="E2" s="1"/>
      <c r="F2" s="1"/>
      <c r="G2" s="1"/>
      <c r="H2" s="1"/>
      <c r="I2" s="1"/>
      <c r="J2" s="1"/>
    </row>
    <row r="3" spans="1:10" ht="15.75" x14ac:dyDescent="0.25">
      <c r="A3" s="2" t="s">
        <v>2</v>
      </c>
      <c r="B3" s="1"/>
      <c r="C3" s="1"/>
      <c r="D3" s="1"/>
      <c r="E3" s="1"/>
      <c r="F3" s="1"/>
      <c r="G3" s="1"/>
      <c r="H3" s="1"/>
      <c r="I3" s="1"/>
      <c r="J3" s="1"/>
    </row>
    <row r="4" spans="1:10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6.5" thickBot="1" x14ac:dyDescent="0.3">
      <c r="A5" s="1"/>
      <c r="B5" s="53" t="s">
        <v>3</v>
      </c>
      <c r="C5" s="53"/>
      <c r="D5" s="3"/>
      <c r="E5" s="53" t="s">
        <v>4</v>
      </c>
      <c r="F5" s="53"/>
      <c r="G5" s="3"/>
      <c r="H5" s="3" t="s">
        <v>5</v>
      </c>
      <c r="I5" s="3"/>
      <c r="J5" s="3" t="s">
        <v>6</v>
      </c>
    </row>
    <row r="6" spans="1:10" ht="15.75" x14ac:dyDescent="0.25">
      <c r="A6" s="1"/>
      <c r="B6" s="4">
        <v>2013</v>
      </c>
      <c r="C6" s="4">
        <v>2012</v>
      </c>
      <c r="D6" s="1"/>
      <c r="E6" s="4">
        <v>2013</v>
      </c>
      <c r="F6" s="4">
        <v>2012</v>
      </c>
      <c r="G6" s="1"/>
      <c r="H6" s="4">
        <v>2013</v>
      </c>
      <c r="I6" s="4">
        <v>2012</v>
      </c>
      <c r="J6" s="4" t="s">
        <v>7</v>
      </c>
    </row>
    <row r="7" spans="1:10" ht="15.75" x14ac:dyDescent="0.25">
      <c r="A7" s="2" t="s">
        <v>8</v>
      </c>
      <c r="B7" s="1"/>
      <c r="C7" s="1"/>
      <c r="D7" s="1"/>
      <c r="E7" s="1"/>
      <c r="F7" s="1"/>
      <c r="G7" s="1"/>
      <c r="H7" s="1"/>
      <c r="I7" s="1"/>
      <c r="J7" s="1"/>
    </row>
    <row r="8" spans="1:10" ht="15.75" x14ac:dyDescent="0.25">
      <c r="A8" s="5" t="s">
        <v>9</v>
      </c>
      <c r="B8" s="6">
        <v>118730524</v>
      </c>
      <c r="C8" s="6">
        <v>121112165</v>
      </c>
      <c r="D8" s="1"/>
      <c r="E8" s="6">
        <v>37059160</v>
      </c>
      <c r="F8" s="6">
        <v>35493899</v>
      </c>
      <c r="G8" s="1"/>
      <c r="H8" s="6">
        <f>SUM(B8,E8)</f>
        <v>155789684</v>
      </c>
      <c r="I8" s="6">
        <f>SUM(C8,F8)</f>
        <v>156606064</v>
      </c>
      <c r="J8" s="48">
        <f>ROUND(H8/I8-1,3)</f>
        <v>-5.0000000000000001E-3</v>
      </c>
    </row>
    <row r="9" spans="1:10" ht="15.75" x14ac:dyDescent="0.25">
      <c r="A9" s="5" t="s">
        <v>10</v>
      </c>
      <c r="B9" s="7">
        <v>203690956</v>
      </c>
      <c r="C9" s="7">
        <v>194061621</v>
      </c>
      <c r="D9" s="1"/>
      <c r="E9" s="7">
        <v>62999055</v>
      </c>
      <c r="F9" s="7">
        <v>55332589</v>
      </c>
      <c r="G9" s="1"/>
      <c r="H9" s="7">
        <f>SUM(B9,E9)</f>
        <v>266690011</v>
      </c>
      <c r="I9" s="7">
        <f>SUM(C9,F9)</f>
        <v>249394210</v>
      </c>
      <c r="J9" s="48">
        <f t="shared" ref="J9:J10" si="0">ROUND(H9/I9-1,3)</f>
        <v>6.9000000000000006E-2</v>
      </c>
    </row>
    <row r="10" spans="1:10" ht="15.75" x14ac:dyDescent="0.25">
      <c r="A10" s="5" t="s">
        <v>11</v>
      </c>
      <c r="B10" s="8">
        <f>SUM(B8:B9)</f>
        <v>322421480</v>
      </c>
      <c r="C10" s="8">
        <f>SUM(C8:C9)</f>
        <v>315173786</v>
      </c>
      <c r="D10" s="1"/>
      <c r="E10" s="8">
        <f>SUM(E8:E9)</f>
        <v>100058215</v>
      </c>
      <c r="F10" s="8">
        <f>SUM(F8:F9)</f>
        <v>90826488</v>
      </c>
      <c r="G10" s="1"/>
      <c r="H10" s="8">
        <f>SUM(H8:H9)</f>
        <v>422479695</v>
      </c>
      <c r="I10" s="8">
        <f>SUM(I8:I9)</f>
        <v>406000274</v>
      </c>
      <c r="J10" s="48">
        <f t="shared" si="0"/>
        <v>4.1000000000000002E-2</v>
      </c>
    </row>
    <row r="11" spans="1:10" ht="15.75" x14ac:dyDescent="0.25">
      <c r="A11" s="2" t="s">
        <v>12</v>
      </c>
      <c r="B11" s="1"/>
      <c r="C11" s="1"/>
      <c r="D11" s="1"/>
      <c r="E11" s="1"/>
      <c r="F11" s="1"/>
      <c r="G11" s="1"/>
      <c r="H11" s="1"/>
      <c r="I11" s="1"/>
      <c r="J11" s="1"/>
    </row>
    <row r="12" spans="1:10" ht="15.75" x14ac:dyDescent="0.25">
      <c r="A12" s="5" t="s">
        <v>13</v>
      </c>
      <c r="B12" s="8">
        <v>79625798</v>
      </c>
      <c r="C12" s="8">
        <v>80531511</v>
      </c>
      <c r="D12" s="1"/>
      <c r="E12" s="8">
        <v>42290011</v>
      </c>
      <c r="F12" s="8">
        <v>36779678</v>
      </c>
      <c r="G12" s="1"/>
      <c r="H12" s="8">
        <v>121915809</v>
      </c>
      <c r="I12" s="8">
        <v>117311189</v>
      </c>
      <c r="J12" s="48">
        <f>ROUND(H12/I12-1,3)</f>
        <v>3.9E-2</v>
      </c>
    </row>
    <row r="13" spans="1:10" ht="15.75" x14ac:dyDescent="0.25">
      <c r="A13" s="5" t="s">
        <v>14</v>
      </c>
      <c r="B13" s="7">
        <v>49868500</v>
      </c>
      <c r="C13" s="7">
        <v>45510979</v>
      </c>
      <c r="D13" s="1"/>
      <c r="E13" s="7">
        <v>8633745</v>
      </c>
      <c r="F13" s="7">
        <v>7301636</v>
      </c>
      <c r="G13" s="1"/>
      <c r="H13" s="7">
        <v>58502245</v>
      </c>
      <c r="I13" s="7">
        <v>52812615</v>
      </c>
      <c r="J13" s="48">
        <f t="shared" ref="J13:J14" si="1">ROUND(H13/I13-1,3)</f>
        <v>0.108</v>
      </c>
    </row>
    <row r="14" spans="1:10" ht="15.75" x14ac:dyDescent="0.25">
      <c r="A14" s="5" t="s">
        <v>15</v>
      </c>
      <c r="B14" s="8">
        <f>SUM(B12:B13)</f>
        <v>129494298</v>
      </c>
      <c r="C14" s="8">
        <f>SUM(C12:C13)</f>
        <v>126042490</v>
      </c>
      <c r="D14" s="30"/>
      <c r="E14" s="8">
        <f>SUM(E12:E13)</f>
        <v>50923756</v>
      </c>
      <c r="F14" s="8">
        <f>SUM(F12:F13)</f>
        <v>44081314</v>
      </c>
      <c r="G14" s="30"/>
      <c r="H14" s="8">
        <f>SUM(H12:H13)</f>
        <v>180418054</v>
      </c>
      <c r="I14" s="8">
        <f>SUM(I12:I13)</f>
        <v>170123804</v>
      </c>
      <c r="J14" s="48">
        <f t="shared" si="1"/>
        <v>6.0999999999999999E-2</v>
      </c>
    </row>
    <row r="15" spans="1:10" ht="15.75" x14ac:dyDescent="0.25">
      <c r="A15" s="2" t="s">
        <v>16</v>
      </c>
      <c r="B15" s="1"/>
      <c r="C15" s="1"/>
      <c r="D15" s="1"/>
      <c r="E15" s="1"/>
      <c r="F15" s="1"/>
      <c r="G15" s="1"/>
      <c r="H15" s="1"/>
      <c r="I15" s="1"/>
      <c r="J15" s="1"/>
    </row>
    <row r="16" spans="1:10" ht="15.75" x14ac:dyDescent="0.25">
      <c r="A16" s="5" t="s">
        <v>17</v>
      </c>
      <c r="B16" s="1"/>
      <c r="C16" s="1"/>
      <c r="D16" s="1"/>
      <c r="E16" s="1"/>
      <c r="F16" s="1"/>
      <c r="G16" s="1"/>
      <c r="H16" s="1"/>
      <c r="I16" s="1"/>
      <c r="J16" s="1"/>
    </row>
    <row r="17" spans="1:10" ht="15.75" x14ac:dyDescent="0.25">
      <c r="A17" s="5" t="s">
        <v>18</v>
      </c>
      <c r="B17" s="8">
        <v>105462444</v>
      </c>
      <c r="C17" s="8">
        <v>122164890</v>
      </c>
      <c r="D17" s="1"/>
      <c r="E17" s="8">
        <v>37760064</v>
      </c>
      <c r="F17" s="8">
        <v>21862917</v>
      </c>
      <c r="G17" s="1"/>
      <c r="H17" s="8">
        <v>143222508</v>
      </c>
      <c r="I17" s="8">
        <v>144027807</v>
      </c>
      <c r="J17" s="48">
        <f>ROUND(H17/I17-1,3)</f>
        <v>-6.0000000000000001E-3</v>
      </c>
    </row>
    <row r="18" spans="1:10" ht="15.75" x14ac:dyDescent="0.25">
      <c r="A18" s="9" t="s">
        <v>19</v>
      </c>
      <c r="B18" s="1"/>
      <c r="C18" s="1"/>
      <c r="D18" s="1"/>
      <c r="E18" s="1"/>
      <c r="F18" s="1"/>
      <c r="G18" s="1"/>
      <c r="H18" s="1"/>
      <c r="I18" s="1"/>
      <c r="J18" s="48"/>
    </row>
    <row r="19" spans="1:10" ht="15.75" x14ac:dyDescent="0.25">
      <c r="A19" s="5" t="s">
        <v>20</v>
      </c>
      <c r="B19" s="8">
        <v>291453</v>
      </c>
      <c r="C19" s="8">
        <v>77957</v>
      </c>
      <c r="D19" s="1"/>
      <c r="E19" s="1"/>
      <c r="F19" s="1"/>
      <c r="G19" s="1"/>
      <c r="H19" s="8">
        <v>291453</v>
      </c>
      <c r="I19" s="8">
        <v>77957</v>
      </c>
      <c r="J19" s="48">
        <f t="shared" ref="J19:J25" si="2">ROUND(H19/I19-1,3)</f>
        <v>2.7389999999999999</v>
      </c>
    </row>
    <row r="20" spans="1:10" ht="15.75" x14ac:dyDescent="0.25">
      <c r="A20" s="5" t="s">
        <v>21</v>
      </c>
      <c r="B20" s="8">
        <v>321917</v>
      </c>
      <c r="C20" s="8">
        <v>458127</v>
      </c>
      <c r="D20" s="1"/>
      <c r="E20" s="1"/>
      <c r="F20" s="1"/>
      <c r="G20" s="1"/>
      <c r="H20" s="8">
        <v>321917</v>
      </c>
      <c r="I20" s="8">
        <v>458127</v>
      </c>
      <c r="J20" s="48">
        <f t="shared" si="2"/>
        <v>-0.29699999999999999</v>
      </c>
    </row>
    <row r="21" spans="1:10" ht="15.75" x14ac:dyDescent="0.25">
      <c r="A21" s="5" t="s">
        <v>22</v>
      </c>
      <c r="B21" s="8">
        <v>56303</v>
      </c>
      <c r="C21" s="8">
        <v>17299</v>
      </c>
      <c r="D21" s="1"/>
      <c r="E21" s="1"/>
      <c r="F21" s="1"/>
      <c r="G21" s="1"/>
      <c r="H21" s="8">
        <v>56303</v>
      </c>
      <c r="I21" s="8">
        <v>17299</v>
      </c>
      <c r="J21" s="48">
        <f t="shared" si="2"/>
        <v>2.2549999999999999</v>
      </c>
    </row>
    <row r="22" spans="1:10" ht="15.75" x14ac:dyDescent="0.25">
      <c r="A22" s="5" t="s">
        <v>23</v>
      </c>
      <c r="B22" s="8">
        <v>1272</v>
      </c>
      <c r="C22" s="8">
        <v>521103</v>
      </c>
      <c r="D22" s="1"/>
      <c r="E22" s="1"/>
      <c r="F22" s="1"/>
      <c r="G22" s="1"/>
      <c r="H22" s="8">
        <v>1272</v>
      </c>
      <c r="I22" s="8">
        <v>521103</v>
      </c>
      <c r="J22" s="48">
        <f t="shared" si="2"/>
        <v>-0.998</v>
      </c>
    </row>
    <row r="23" spans="1:10" ht="15.75" x14ac:dyDescent="0.25">
      <c r="A23" s="5" t="s">
        <v>24</v>
      </c>
      <c r="B23" s="8">
        <v>1520702</v>
      </c>
      <c r="C23" s="8">
        <v>5327678</v>
      </c>
      <c r="D23" s="1"/>
      <c r="E23" s="1"/>
      <c r="F23" s="1"/>
      <c r="G23" s="1"/>
      <c r="H23" s="8">
        <v>1520702</v>
      </c>
      <c r="I23" s="8">
        <v>5327678</v>
      </c>
      <c r="J23" s="48">
        <f t="shared" si="2"/>
        <v>-0.71499999999999997</v>
      </c>
    </row>
    <row r="24" spans="1:10" ht="15.75" x14ac:dyDescent="0.25">
      <c r="A24" s="5" t="s">
        <v>25</v>
      </c>
      <c r="B24" s="8">
        <v>162501</v>
      </c>
      <c r="C24" s="8">
        <v>162501</v>
      </c>
      <c r="D24" s="1"/>
      <c r="E24" s="1"/>
      <c r="F24" s="1"/>
      <c r="G24" s="1"/>
      <c r="H24" s="8">
        <v>162501</v>
      </c>
      <c r="I24" s="8">
        <v>162501</v>
      </c>
      <c r="J24" s="48">
        <f t="shared" si="2"/>
        <v>0</v>
      </c>
    </row>
    <row r="25" spans="1:10" ht="15.75" x14ac:dyDescent="0.25">
      <c r="A25" s="9" t="s">
        <v>26</v>
      </c>
      <c r="B25" s="7">
        <v>85110590</v>
      </c>
      <c r="C25" s="7">
        <v>60401741</v>
      </c>
      <c r="D25" s="1"/>
      <c r="E25" s="7">
        <v>11374395</v>
      </c>
      <c r="F25" s="7">
        <v>24882257</v>
      </c>
      <c r="G25" s="1"/>
      <c r="H25" s="7">
        <v>96484985</v>
      </c>
      <c r="I25" s="7">
        <v>85283998</v>
      </c>
      <c r="J25" s="48">
        <f t="shared" si="2"/>
        <v>0.13100000000000001</v>
      </c>
    </row>
    <row r="26" spans="1:10" ht="15.75" x14ac:dyDescent="0.25">
      <c r="A26" s="2" t="s">
        <v>27</v>
      </c>
      <c r="B26" s="6">
        <f>SUM(B19:B25,B17)</f>
        <v>192927182</v>
      </c>
      <c r="C26" s="6">
        <f>SUM(C19:C25,C17)</f>
        <v>189131296</v>
      </c>
      <c r="D26" s="30"/>
      <c r="E26" s="6">
        <f>SUM(E19:E25,E17)</f>
        <v>49134459</v>
      </c>
      <c r="F26" s="6">
        <f>SUM(F19:F25,F17)</f>
        <v>46745174</v>
      </c>
      <c r="G26" s="30"/>
      <c r="H26" s="6">
        <f>SUM(H19:H25,H17)</f>
        <v>242061641</v>
      </c>
      <c r="I26" s="6">
        <f>SUM(I19:I25,I17)</f>
        <v>235876470</v>
      </c>
      <c r="J26" s="48">
        <f>ROUND(H28/I28-1,3)</f>
        <v>2.5999999999999999E-2</v>
      </c>
    </row>
    <row r="27" spans="1:10" x14ac:dyDescent="0.25">
      <c r="B27" s="49"/>
    </row>
    <row r="28" spans="1:10" ht="15.75" x14ac:dyDescent="0.25">
      <c r="A28" t="s">
        <v>252</v>
      </c>
      <c r="B28" s="6">
        <f>B10-B14</f>
        <v>192927182</v>
      </c>
      <c r="C28" s="6">
        <f>C10-C14</f>
        <v>189131296</v>
      </c>
      <c r="D28" s="1"/>
      <c r="E28" s="6">
        <f>E10-E14</f>
        <v>49134459</v>
      </c>
      <c r="F28" s="6">
        <f>F10-F14</f>
        <v>46745174</v>
      </c>
      <c r="G28" s="1"/>
      <c r="H28" s="6">
        <f>H10-H14</f>
        <v>242061641</v>
      </c>
      <c r="I28" s="6">
        <f>I10-I14</f>
        <v>235876470</v>
      </c>
    </row>
  </sheetData>
  <mergeCells count="4">
    <mergeCell ref="A1:E1"/>
    <mergeCell ref="A2:B2"/>
    <mergeCell ref="B5:C5"/>
    <mergeCell ref="E5:F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workbookViewId="0">
      <pane xSplit="1" ySplit="7" topLeftCell="B8" activePane="bottomRight" state="frozen"/>
      <selection activeCell="F9" sqref="F9"/>
      <selection pane="topRight" activeCell="F9" sqref="F9"/>
      <selection pane="bottomLeft" activeCell="F9" sqref="F9"/>
      <selection pane="bottomRight" activeCell="G46" sqref="G46"/>
    </sheetView>
  </sheetViews>
  <sheetFormatPr defaultRowHeight="15" x14ac:dyDescent="0.25"/>
  <cols>
    <col min="1" max="1" width="34.42578125" customWidth="1"/>
    <col min="2" max="2" width="13.5703125" customWidth="1"/>
    <col min="3" max="3" width="12.85546875" customWidth="1"/>
    <col min="4" max="4" width="15.42578125" bestFit="1" customWidth="1"/>
    <col min="5" max="5" width="12.5703125" bestFit="1" customWidth="1"/>
    <col min="6" max="6" width="14.42578125" bestFit="1" customWidth="1"/>
    <col min="7" max="7" width="16.28515625" bestFit="1" customWidth="1"/>
    <col min="10" max="10" width="11.5703125" bestFit="1" customWidth="1"/>
  </cols>
  <sheetData>
    <row r="1" spans="1:10" x14ac:dyDescent="0.25">
      <c r="A1" s="10" t="s">
        <v>28</v>
      </c>
      <c r="B1" s="11"/>
      <c r="C1" s="11"/>
      <c r="D1" s="11"/>
      <c r="E1" s="11"/>
      <c r="F1" s="11"/>
      <c r="G1" s="11"/>
    </row>
    <row r="2" spans="1:10" x14ac:dyDescent="0.25">
      <c r="A2" s="10" t="s">
        <v>29</v>
      </c>
      <c r="B2" s="11"/>
      <c r="C2" s="11"/>
      <c r="D2" s="11"/>
      <c r="E2" s="11"/>
      <c r="F2" s="11"/>
      <c r="G2" s="11"/>
    </row>
    <row r="3" spans="1:10" x14ac:dyDescent="0.25">
      <c r="A3" s="10" t="s">
        <v>1</v>
      </c>
      <c r="B3" s="11"/>
      <c r="C3" s="11"/>
      <c r="D3" s="11"/>
      <c r="E3" s="11"/>
      <c r="F3" s="11"/>
      <c r="G3" s="11"/>
    </row>
    <row r="4" spans="1:10" x14ac:dyDescent="0.25">
      <c r="A4" s="12" t="s">
        <v>30</v>
      </c>
      <c r="B4" s="11"/>
      <c r="C4" s="11"/>
      <c r="D4" s="11"/>
      <c r="E4" s="11"/>
      <c r="F4" s="11"/>
      <c r="G4" s="11"/>
    </row>
    <row r="5" spans="1:10" x14ac:dyDescent="0.25">
      <c r="A5" s="11"/>
      <c r="B5" s="11"/>
      <c r="C5" s="11" t="s">
        <v>31</v>
      </c>
      <c r="D5" s="11" t="s">
        <v>32</v>
      </c>
      <c r="E5" s="11" t="s">
        <v>33</v>
      </c>
      <c r="F5" s="11" t="s">
        <v>34</v>
      </c>
      <c r="G5" s="11"/>
    </row>
    <row r="6" spans="1:10" x14ac:dyDescent="0.25">
      <c r="A6" s="11"/>
      <c r="B6" s="11" t="s">
        <v>35</v>
      </c>
      <c r="C6" s="11" t="s">
        <v>36</v>
      </c>
      <c r="D6" s="11" t="s">
        <v>37</v>
      </c>
      <c r="E6" s="11" t="s">
        <v>38</v>
      </c>
      <c r="F6" s="11" t="s">
        <v>39</v>
      </c>
      <c r="G6" s="11"/>
    </row>
    <row r="7" spans="1:10" x14ac:dyDescent="0.25">
      <c r="A7" s="11"/>
      <c r="B7" s="11" t="s">
        <v>40</v>
      </c>
      <c r="C7" s="11" t="s">
        <v>40</v>
      </c>
      <c r="D7" s="11" t="s">
        <v>40</v>
      </c>
      <c r="E7" s="11" t="s">
        <v>40</v>
      </c>
      <c r="F7" s="11" t="s">
        <v>40</v>
      </c>
      <c r="G7" s="11" t="s">
        <v>5</v>
      </c>
    </row>
    <row r="8" spans="1:10" x14ac:dyDescent="0.25">
      <c r="A8" s="13" t="s">
        <v>8</v>
      </c>
    </row>
    <row r="9" spans="1:10" x14ac:dyDescent="0.25">
      <c r="A9" t="s">
        <v>41</v>
      </c>
      <c r="B9" s="14">
        <v>18737769</v>
      </c>
      <c r="C9" s="14">
        <v>11605320</v>
      </c>
      <c r="D9" s="14">
        <v>12201576</v>
      </c>
      <c r="E9" s="14">
        <v>77878</v>
      </c>
      <c r="F9" s="14">
        <v>1122150</v>
      </c>
      <c r="G9" s="14">
        <f t="shared" ref="G9:G18" si="0">SUM(B9:F9)</f>
        <v>43744693</v>
      </c>
    </row>
    <row r="10" spans="1:10" ht="17.25" x14ac:dyDescent="0.4">
      <c r="A10" t="s">
        <v>42</v>
      </c>
      <c r="B10" s="15">
        <v>14818113</v>
      </c>
      <c r="C10" s="15">
        <v>0</v>
      </c>
      <c r="D10" s="15">
        <v>0</v>
      </c>
      <c r="E10" s="15">
        <v>0</v>
      </c>
      <c r="F10" s="15">
        <v>0</v>
      </c>
      <c r="G10" s="15">
        <f t="shared" si="0"/>
        <v>14818113</v>
      </c>
      <c r="J10" s="16"/>
    </row>
    <row r="11" spans="1:10" x14ac:dyDescent="0.25">
      <c r="A11" t="s">
        <v>43</v>
      </c>
      <c r="B11" s="15">
        <v>71632</v>
      </c>
      <c r="C11" s="15">
        <v>0</v>
      </c>
      <c r="D11" s="15">
        <v>0</v>
      </c>
      <c r="E11" s="15">
        <v>0</v>
      </c>
      <c r="F11" s="15">
        <v>0</v>
      </c>
      <c r="G11" s="15">
        <f t="shared" si="0"/>
        <v>71632</v>
      </c>
    </row>
    <row r="12" spans="1:10" x14ac:dyDescent="0.25">
      <c r="A12" t="s">
        <v>44</v>
      </c>
      <c r="B12" s="15">
        <v>283472</v>
      </c>
      <c r="C12" s="15">
        <v>0</v>
      </c>
      <c r="D12" s="15">
        <v>0</v>
      </c>
      <c r="E12" s="15">
        <v>5830</v>
      </c>
      <c r="F12" s="15">
        <v>15188</v>
      </c>
      <c r="G12" s="15">
        <f t="shared" si="0"/>
        <v>304490</v>
      </c>
    </row>
    <row r="13" spans="1:10" x14ac:dyDescent="0.25">
      <c r="A13" t="s">
        <v>45</v>
      </c>
      <c r="B13" s="15">
        <v>29142873</v>
      </c>
      <c r="C13" s="15">
        <v>0</v>
      </c>
      <c r="D13" s="15">
        <v>0</v>
      </c>
      <c r="E13" s="15">
        <v>0</v>
      </c>
      <c r="F13" s="15">
        <v>0</v>
      </c>
      <c r="G13" s="15">
        <f t="shared" si="0"/>
        <v>29142873</v>
      </c>
    </row>
    <row r="14" spans="1:10" x14ac:dyDescent="0.25">
      <c r="A14" t="s">
        <v>46</v>
      </c>
      <c r="B14" s="15">
        <v>0</v>
      </c>
      <c r="C14" s="15">
        <v>3997</v>
      </c>
      <c r="D14" s="15">
        <v>0</v>
      </c>
      <c r="E14" s="15">
        <v>0</v>
      </c>
      <c r="F14" s="15">
        <v>0</v>
      </c>
      <c r="G14" s="15">
        <f t="shared" si="0"/>
        <v>3997</v>
      </c>
    </row>
    <row r="15" spans="1:10" x14ac:dyDescent="0.25">
      <c r="A15" t="s">
        <v>47</v>
      </c>
      <c r="B15" s="15">
        <v>2967586</v>
      </c>
      <c r="C15" s="15">
        <v>4532258</v>
      </c>
      <c r="D15" s="15"/>
      <c r="E15" s="15">
        <v>512808</v>
      </c>
      <c r="F15" s="15">
        <v>5363027</v>
      </c>
      <c r="G15" s="15">
        <f t="shared" si="0"/>
        <v>13375679</v>
      </c>
    </row>
    <row r="16" spans="1:10" x14ac:dyDescent="0.25">
      <c r="A16" t="s">
        <v>48</v>
      </c>
      <c r="B16" s="15">
        <v>3372154</v>
      </c>
      <c r="C16" s="15">
        <v>0</v>
      </c>
      <c r="D16" s="15">
        <v>0</v>
      </c>
      <c r="E16" s="15">
        <v>0</v>
      </c>
      <c r="F16" s="15">
        <v>0</v>
      </c>
      <c r="G16" s="15">
        <f t="shared" si="0"/>
        <v>3372154</v>
      </c>
    </row>
    <row r="17" spans="1:7" ht="17.25" x14ac:dyDescent="0.4">
      <c r="A17" t="s">
        <v>49</v>
      </c>
      <c r="B17" s="16">
        <v>0</v>
      </c>
      <c r="C17" s="16">
        <v>1100000</v>
      </c>
      <c r="D17" s="16">
        <v>0</v>
      </c>
      <c r="E17" s="16">
        <v>0</v>
      </c>
      <c r="F17" s="16">
        <v>1214601</v>
      </c>
      <c r="G17" s="16">
        <f t="shared" si="0"/>
        <v>2314601</v>
      </c>
    </row>
    <row r="18" spans="1:7" ht="17.25" x14ac:dyDescent="0.4">
      <c r="A18" s="13" t="s">
        <v>11</v>
      </c>
      <c r="B18" s="17">
        <f>SUM(B9:B17)</f>
        <v>69393599</v>
      </c>
      <c r="C18" s="17">
        <f>SUM(C9:C17)</f>
        <v>17241575</v>
      </c>
      <c r="D18" s="17">
        <f>SUM(D9:D17)</f>
        <v>12201576</v>
      </c>
      <c r="E18" s="17">
        <f>SUM(E9:E17)</f>
        <v>596516</v>
      </c>
      <c r="F18" s="17">
        <f>SUM(F9:F17)</f>
        <v>7714966</v>
      </c>
      <c r="G18" s="17">
        <f t="shared" si="0"/>
        <v>107148232</v>
      </c>
    </row>
    <row r="19" spans="1:7" x14ac:dyDescent="0.25">
      <c r="A19" s="13" t="s">
        <v>50</v>
      </c>
      <c r="B19" s="15"/>
      <c r="C19" s="15"/>
      <c r="D19" s="15"/>
      <c r="E19" s="15"/>
      <c r="F19" s="15"/>
      <c r="G19" s="15"/>
    </row>
    <row r="20" spans="1:7" x14ac:dyDescent="0.25">
      <c r="A20" s="18" t="s">
        <v>12</v>
      </c>
      <c r="B20" s="15"/>
      <c r="C20" s="15"/>
      <c r="D20" s="15"/>
      <c r="E20" s="15"/>
      <c r="F20" s="15"/>
      <c r="G20" s="15"/>
    </row>
    <row r="21" spans="1:7" x14ac:dyDescent="0.25">
      <c r="A21" t="s">
        <v>51</v>
      </c>
      <c r="B21" s="15">
        <v>920469</v>
      </c>
      <c r="C21" s="15">
        <v>4594182</v>
      </c>
      <c r="D21" s="15">
        <v>0</v>
      </c>
      <c r="E21" s="15">
        <v>22317</v>
      </c>
      <c r="F21" s="15">
        <v>382480</v>
      </c>
      <c r="G21" s="15">
        <f>SUM(B21:F21)</f>
        <v>5919448</v>
      </c>
    </row>
    <row r="22" spans="1:7" x14ac:dyDescent="0.25">
      <c r="A22" t="s">
        <v>52</v>
      </c>
      <c r="B22" s="15">
        <v>2594499</v>
      </c>
      <c r="C22" s="15">
        <v>0</v>
      </c>
      <c r="D22" s="15">
        <v>30790</v>
      </c>
      <c r="E22" s="15">
        <v>179381</v>
      </c>
      <c r="F22" s="15">
        <v>1241084</v>
      </c>
      <c r="G22" s="15">
        <f t="shared" ref="G22:G25" si="1">SUM(B22:F22)</f>
        <v>4045754</v>
      </c>
    </row>
    <row r="23" spans="1:7" x14ac:dyDescent="0.25">
      <c r="A23" t="s">
        <v>53</v>
      </c>
      <c r="B23" s="15">
        <v>0</v>
      </c>
      <c r="C23" s="15">
        <v>0</v>
      </c>
      <c r="D23" s="15">
        <v>0</v>
      </c>
      <c r="E23" s="15">
        <v>0</v>
      </c>
      <c r="F23" s="15">
        <v>1211471</v>
      </c>
      <c r="G23" s="15">
        <f t="shared" si="1"/>
        <v>1211471</v>
      </c>
    </row>
    <row r="24" spans="1:7" x14ac:dyDescent="0.25">
      <c r="A24" t="s">
        <v>54</v>
      </c>
      <c r="B24" s="15">
        <v>0</v>
      </c>
      <c r="C24" s="15">
        <v>0</v>
      </c>
      <c r="D24" s="15">
        <v>0</v>
      </c>
      <c r="E24" s="15">
        <v>35116</v>
      </c>
      <c r="F24" s="15">
        <v>3227952</v>
      </c>
      <c r="G24" s="15">
        <f t="shared" si="1"/>
        <v>3263068</v>
      </c>
    </row>
    <row r="25" spans="1:7" ht="17.25" x14ac:dyDescent="0.4">
      <c r="A25" t="s">
        <v>55</v>
      </c>
      <c r="B25" s="16">
        <v>27972383</v>
      </c>
      <c r="C25" s="16">
        <v>0</v>
      </c>
      <c r="D25" s="16">
        <v>0</v>
      </c>
      <c r="E25" s="16">
        <v>0</v>
      </c>
      <c r="F25" s="16">
        <v>0</v>
      </c>
      <c r="G25" s="16">
        <f t="shared" si="1"/>
        <v>27972383</v>
      </c>
    </row>
    <row r="26" spans="1:7" x14ac:dyDescent="0.25">
      <c r="A26" t="s">
        <v>15</v>
      </c>
      <c r="B26" s="19">
        <f>SUBTOTAL(9,B21:B25)</f>
        <v>31487351</v>
      </c>
      <c r="C26" s="19">
        <f t="shared" ref="C26" si="2">SUBTOTAL(9,C21:C25)</f>
        <v>4594182</v>
      </c>
      <c r="D26" s="19">
        <f t="shared" ref="D26" si="3">SUBTOTAL(9,D21:D25)</f>
        <v>30790</v>
      </c>
      <c r="E26" s="19">
        <f t="shared" ref="E26" si="4">SUBTOTAL(9,E21:E25)</f>
        <v>236814</v>
      </c>
      <c r="F26" s="19">
        <f t="shared" ref="F26" si="5">SUBTOTAL(9,F21:F25)</f>
        <v>6062987</v>
      </c>
      <c r="G26" s="19">
        <f t="shared" ref="G26" si="6">SUBTOTAL(9,G21:G25)</f>
        <v>42412124</v>
      </c>
    </row>
    <row r="27" spans="1:7" x14ac:dyDescent="0.25">
      <c r="A27" s="18" t="s">
        <v>56</v>
      </c>
      <c r="B27" s="15"/>
      <c r="C27" s="15"/>
      <c r="D27" s="15"/>
      <c r="E27" s="15"/>
      <c r="F27" s="15"/>
      <c r="G27" s="15">
        <f t="shared" ref="G27" si="7">SUM(B27:F27)</f>
        <v>0</v>
      </c>
    </row>
    <row r="28" spans="1:7" x14ac:dyDescent="0.25">
      <c r="A28" t="s">
        <v>57</v>
      </c>
      <c r="B28" s="15">
        <v>0</v>
      </c>
      <c r="C28" s="15">
        <v>1100000</v>
      </c>
      <c r="D28" s="15">
        <v>0</v>
      </c>
      <c r="E28" s="15"/>
      <c r="F28" s="15">
        <v>172501</v>
      </c>
      <c r="G28" s="15">
        <f>SUM(B28:F28)</f>
        <v>1272501</v>
      </c>
    </row>
    <row r="29" spans="1:7" x14ac:dyDescent="0.25">
      <c r="A29" t="s">
        <v>19</v>
      </c>
      <c r="B29" s="15">
        <v>545723</v>
      </c>
      <c r="C29" s="15">
        <v>8950111</v>
      </c>
      <c r="D29" s="15">
        <v>0</v>
      </c>
      <c r="E29" s="15">
        <v>359702</v>
      </c>
      <c r="F29" s="15">
        <v>176222</v>
      </c>
      <c r="G29" s="15">
        <f t="shared" ref="G29:G32" si="8">SUM(B29:F29)</f>
        <v>10031758</v>
      </c>
    </row>
    <row r="30" spans="1:7" x14ac:dyDescent="0.25">
      <c r="A30" t="s">
        <v>58</v>
      </c>
      <c r="B30" s="15">
        <v>6737955</v>
      </c>
      <c r="C30" s="15">
        <v>2597282</v>
      </c>
      <c r="D30" s="15">
        <v>12170786</v>
      </c>
      <c r="E30" s="15"/>
      <c r="F30" s="15">
        <v>0</v>
      </c>
      <c r="G30" s="15">
        <f t="shared" si="8"/>
        <v>21506023</v>
      </c>
    </row>
    <row r="31" spans="1:7" x14ac:dyDescent="0.25">
      <c r="A31" t="s">
        <v>59</v>
      </c>
      <c r="B31" s="15">
        <v>3633160</v>
      </c>
      <c r="C31" s="15">
        <v>0</v>
      </c>
      <c r="D31" s="15">
        <v>0</v>
      </c>
      <c r="F31" s="15">
        <v>1303256</v>
      </c>
      <c r="G31" s="15">
        <f t="shared" si="8"/>
        <v>4936416</v>
      </c>
    </row>
    <row r="32" spans="1:7" ht="17.25" x14ac:dyDescent="0.4">
      <c r="A32" t="s">
        <v>60</v>
      </c>
      <c r="B32" s="16">
        <v>26989410</v>
      </c>
      <c r="C32" s="18">
        <v>0</v>
      </c>
      <c r="D32" s="18">
        <v>0</v>
      </c>
      <c r="E32" s="18"/>
      <c r="F32" s="18">
        <v>0</v>
      </c>
      <c r="G32" s="16">
        <f t="shared" si="8"/>
        <v>26989410</v>
      </c>
    </row>
    <row r="33" spans="1:7" x14ac:dyDescent="0.25">
      <c r="A33" t="s">
        <v>61</v>
      </c>
      <c r="B33" s="19">
        <f>SUBTOTAL(9,B28:B32)</f>
        <v>37906248</v>
      </c>
      <c r="C33" s="19">
        <f t="shared" ref="C33:G33" si="9">SUBTOTAL(9,C28:C32)</f>
        <v>12647393</v>
      </c>
      <c r="D33" s="19">
        <f t="shared" si="9"/>
        <v>12170786</v>
      </c>
      <c r="E33" s="19">
        <f t="shared" si="9"/>
        <v>359702</v>
      </c>
      <c r="F33" s="19">
        <f t="shared" si="9"/>
        <v>1651979</v>
      </c>
      <c r="G33" s="19">
        <f t="shared" si="9"/>
        <v>64736108</v>
      </c>
    </row>
    <row r="34" spans="1:7" ht="17.25" x14ac:dyDescent="0.4">
      <c r="A34" s="13" t="s">
        <v>62</v>
      </c>
      <c r="B34" s="20">
        <f>SUBTOTAL(9,B21:B33)</f>
        <v>69393599</v>
      </c>
      <c r="C34" s="20">
        <f t="shared" ref="C34:G34" si="10">SUBTOTAL(9,C21:C33)</f>
        <v>17241575</v>
      </c>
      <c r="D34" s="20">
        <f t="shared" si="10"/>
        <v>12201576</v>
      </c>
      <c r="E34" s="20">
        <f t="shared" si="10"/>
        <v>596516</v>
      </c>
      <c r="F34" s="20">
        <f t="shared" si="10"/>
        <v>7714966</v>
      </c>
      <c r="G34" s="20">
        <f t="shared" si="10"/>
        <v>107148232</v>
      </c>
    </row>
    <row r="35" spans="1:7" ht="17.25" x14ac:dyDescent="0.4">
      <c r="A35" s="13"/>
      <c r="B35" s="21"/>
      <c r="C35" s="21"/>
      <c r="D35" s="21"/>
      <c r="E35" s="21"/>
      <c r="F35" s="21"/>
      <c r="G35" s="21"/>
    </row>
    <row r="36" spans="1:7" x14ac:dyDescent="0.25">
      <c r="A36" t="s">
        <v>61</v>
      </c>
      <c r="G36" s="19">
        <f>G33</f>
        <v>64736108</v>
      </c>
    </row>
    <row r="37" spans="1:7" x14ac:dyDescent="0.25">
      <c r="A37" t="s">
        <v>63</v>
      </c>
      <c r="G37" s="15">
        <v>202407200</v>
      </c>
    </row>
    <row r="38" spans="1:7" x14ac:dyDescent="0.25">
      <c r="A38" t="s">
        <v>64</v>
      </c>
      <c r="G38" s="15">
        <v>544516</v>
      </c>
    </row>
    <row r="39" spans="1:7" x14ac:dyDescent="0.25">
      <c r="A39" t="s">
        <v>65</v>
      </c>
      <c r="G39" s="15">
        <v>708822</v>
      </c>
    </row>
    <row r="40" spans="1:7" x14ac:dyDescent="0.25">
      <c r="A40" t="s">
        <v>66</v>
      </c>
      <c r="G40" s="15">
        <v>11775338</v>
      </c>
    </row>
    <row r="41" spans="1:7" x14ac:dyDescent="0.25">
      <c r="A41" t="s">
        <v>67</v>
      </c>
      <c r="G41" s="15">
        <v>-873896</v>
      </c>
    </row>
    <row r="42" spans="1:7" x14ac:dyDescent="0.25">
      <c r="A42" t="s">
        <v>68</v>
      </c>
      <c r="G42" s="15">
        <v>-4170431</v>
      </c>
    </row>
    <row r="43" spans="1:7" x14ac:dyDescent="0.25">
      <c r="A43" t="s">
        <v>69</v>
      </c>
      <c r="G43" s="15">
        <v>-79149240</v>
      </c>
    </row>
    <row r="44" spans="1:7" x14ac:dyDescent="0.25">
      <c r="A44" t="s">
        <v>70</v>
      </c>
      <c r="G44" s="15">
        <v>-1006410</v>
      </c>
    </row>
    <row r="45" spans="1:7" ht="17.25" x14ac:dyDescent="0.4">
      <c r="A45" t="s">
        <v>71</v>
      </c>
      <c r="G45" s="16">
        <v>-2044825</v>
      </c>
    </row>
    <row r="46" spans="1:7" ht="17.25" x14ac:dyDescent="0.4">
      <c r="A46" t="s">
        <v>72</v>
      </c>
      <c r="G46" s="20">
        <f>SUM(G36:G45)</f>
        <v>192927182</v>
      </c>
    </row>
    <row r="47" spans="1:7" x14ac:dyDescent="0.25">
      <c r="G47" s="15"/>
    </row>
  </sheetData>
  <pageMargins left="0.7" right="0.7" top="0.75" bottom="0.75" header="0.3" footer="0.3"/>
  <pageSetup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8"/>
  <sheetViews>
    <sheetView workbookViewId="0">
      <pane xSplit="1" ySplit="7" topLeftCell="B11" activePane="bottomRight" state="frozen"/>
      <selection activeCell="F9" sqref="F9"/>
      <selection pane="topRight" activeCell="F9" sqref="F9"/>
      <selection pane="bottomLeft" activeCell="F9" sqref="F9"/>
      <selection pane="bottomRight" activeCell="G32" sqref="G32"/>
    </sheetView>
  </sheetViews>
  <sheetFormatPr defaultRowHeight="15" x14ac:dyDescent="0.25"/>
  <cols>
    <col min="1" max="1" width="33.140625" customWidth="1"/>
    <col min="2" max="2" width="15.28515625" bestFit="1" customWidth="1"/>
    <col min="3" max="3" width="13" customWidth="1"/>
    <col min="4" max="4" width="14" customWidth="1"/>
    <col min="5" max="5" width="12" customWidth="1"/>
    <col min="6" max="6" width="11.5703125" bestFit="1" customWidth="1"/>
    <col min="7" max="7" width="14.28515625" customWidth="1"/>
  </cols>
  <sheetData>
    <row r="1" spans="1:12" x14ac:dyDescent="0.25">
      <c r="A1" s="10" t="s">
        <v>73</v>
      </c>
      <c r="B1" s="11"/>
      <c r="C1" s="11"/>
      <c r="D1" s="11"/>
      <c r="E1" s="11"/>
      <c r="F1" s="11"/>
      <c r="G1" s="11"/>
    </row>
    <row r="2" spans="1:12" x14ac:dyDescent="0.25">
      <c r="A2" s="10" t="s">
        <v>29</v>
      </c>
      <c r="B2" s="11"/>
      <c r="C2" s="11"/>
      <c r="D2" s="11"/>
      <c r="E2" s="11"/>
      <c r="F2" s="11"/>
      <c r="G2" s="11"/>
    </row>
    <row r="3" spans="1:12" x14ac:dyDescent="0.25">
      <c r="A3" s="10" t="s">
        <v>1</v>
      </c>
      <c r="B3" s="11"/>
      <c r="C3" s="11"/>
      <c r="D3" s="11"/>
      <c r="E3" s="11"/>
      <c r="F3" s="11"/>
      <c r="G3" s="11"/>
    </row>
    <row r="4" spans="1:12" x14ac:dyDescent="0.25">
      <c r="A4" s="22" t="s">
        <v>74</v>
      </c>
      <c r="B4" s="11"/>
      <c r="C4" s="11"/>
      <c r="D4" s="11"/>
      <c r="E4" s="11"/>
      <c r="F4" s="11"/>
      <c r="G4" s="11"/>
    </row>
    <row r="5" spans="1:12" x14ac:dyDescent="0.25">
      <c r="A5" s="11"/>
      <c r="B5" s="11"/>
      <c r="C5" s="11" t="s">
        <v>75</v>
      </c>
      <c r="D5" s="11" t="s">
        <v>32</v>
      </c>
      <c r="E5" s="11" t="s">
        <v>76</v>
      </c>
      <c r="F5" s="11" t="s">
        <v>77</v>
      </c>
      <c r="G5" s="11"/>
    </row>
    <row r="6" spans="1:12" x14ac:dyDescent="0.25">
      <c r="A6" s="11"/>
      <c r="B6" s="11" t="s">
        <v>35</v>
      </c>
      <c r="C6" s="11" t="s">
        <v>36</v>
      </c>
      <c r="D6" s="11" t="s">
        <v>78</v>
      </c>
      <c r="E6" s="11" t="s">
        <v>38</v>
      </c>
      <c r="F6" s="11" t="s">
        <v>79</v>
      </c>
      <c r="G6" s="11"/>
    </row>
    <row r="7" spans="1:12" x14ac:dyDescent="0.25">
      <c r="A7" s="11"/>
      <c r="B7" s="11" t="s">
        <v>40</v>
      </c>
      <c r="C7" s="11" t="s">
        <v>40</v>
      </c>
      <c r="D7" s="11" t="s">
        <v>40</v>
      </c>
      <c r="E7" s="11" t="s">
        <v>40</v>
      </c>
      <c r="F7" s="11" t="s">
        <v>80</v>
      </c>
      <c r="G7" s="11" t="s">
        <v>5</v>
      </c>
    </row>
    <row r="8" spans="1:12" x14ac:dyDescent="0.25">
      <c r="A8" s="11" t="s">
        <v>81</v>
      </c>
      <c r="B8" s="11"/>
      <c r="C8" s="11"/>
      <c r="D8" s="11"/>
      <c r="E8" s="11"/>
      <c r="F8" s="11"/>
      <c r="G8" s="11"/>
    </row>
    <row r="9" spans="1:12" x14ac:dyDescent="0.25">
      <c r="A9" t="s">
        <v>82</v>
      </c>
      <c r="B9" s="14">
        <v>95714241</v>
      </c>
      <c r="C9" s="14">
        <v>0</v>
      </c>
      <c r="D9" s="14">
        <v>0</v>
      </c>
      <c r="E9" s="14">
        <v>0</v>
      </c>
      <c r="F9" s="14">
        <v>0</v>
      </c>
      <c r="G9" s="14">
        <f>SUM(B9:F9)</f>
        <v>95714241</v>
      </c>
      <c r="H9" s="15"/>
    </row>
    <row r="10" spans="1:12" x14ac:dyDescent="0.25">
      <c r="A10" t="s">
        <v>83</v>
      </c>
      <c r="B10" s="15">
        <v>2464889</v>
      </c>
      <c r="C10" s="15">
        <v>0</v>
      </c>
      <c r="D10" s="15">
        <v>0</v>
      </c>
      <c r="E10" s="15">
        <v>0</v>
      </c>
      <c r="F10" s="15">
        <v>0</v>
      </c>
      <c r="G10" s="15">
        <f t="shared" ref="G10:G16" si="0">SUM(B10:F10)</f>
        <v>2464889</v>
      </c>
      <c r="H10" s="15"/>
    </row>
    <row r="11" spans="1:12" x14ac:dyDescent="0.25">
      <c r="A11" t="s">
        <v>84</v>
      </c>
      <c r="B11" s="15">
        <v>30031104</v>
      </c>
      <c r="C11" s="15">
        <v>7705746</v>
      </c>
      <c r="D11" s="15">
        <v>185173</v>
      </c>
      <c r="E11" s="15">
        <v>8624926</v>
      </c>
      <c r="F11" s="15">
        <v>13668093</v>
      </c>
      <c r="G11" s="15">
        <f t="shared" si="0"/>
        <v>60215042</v>
      </c>
      <c r="H11" s="15"/>
    </row>
    <row r="12" spans="1:12" x14ac:dyDescent="0.25">
      <c r="A12" t="s">
        <v>85</v>
      </c>
      <c r="B12" s="15">
        <v>5731381</v>
      </c>
      <c r="C12" s="15">
        <v>0</v>
      </c>
      <c r="D12" s="15">
        <v>0</v>
      </c>
      <c r="E12" s="15">
        <v>0</v>
      </c>
      <c r="F12" s="15">
        <v>4875921</v>
      </c>
      <c r="G12" s="15">
        <f t="shared" si="0"/>
        <v>10607302</v>
      </c>
      <c r="H12" s="15"/>
    </row>
    <row r="13" spans="1:12" x14ac:dyDescent="0.25">
      <c r="A13" t="s">
        <v>86</v>
      </c>
      <c r="B13" s="15">
        <v>392763</v>
      </c>
      <c r="C13" s="15">
        <v>0</v>
      </c>
      <c r="D13" s="15">
        <v>0</v>
      </c>
      <c r="E13" s="15">
        <v>0</v>
      </c>
      <c r="F13" s="15"/>
      <c r="G13" s="15">
        <f t="shared" si="0"/>
        <v>392763</v>
      </c>
      <c r="H13" s="15"/>
    </row>
    <row r="14" spans="1:12" x14ac:dyDescent="0.25">
      <c r="A14" t="s">
        <v>87</v>
      </c>
      <c r="B14" s="15">
        <v>239096</v>
      </c>
      <c r="C14" s="15">
        <v>5412</v>
      </c>
      <c r="D14" s="15">
        <v>32149</v>
      </c>
      <c r="E14" s="15">
        <v>0</v>
      </c>
      <c r="F14" s="15">
        <v>0</v>
      </c>
      <c r="G14" s="15">
        <f t="shared" si="0"/>
        <v>276657</v>
      </c>
      <c r="H14" s="15"/>
    </row>
    <row r="15" spans="1:12" ht="17.25" x14ac:dyDescent="0.4">
      <c r="A15" t="s">
        <v>88</v>
      </c>
      <c r="B15" s="23">
        <v>810274</v>
      </c>
      <c r="C15" s="16">
        <v>3754121</v>
      </c>
      <c r="D15" s="16">
        <v>0</v>
      </c>
      <c r="E15" s="16">
        <v>22383</v>
      </c>
      <c r="F15" s="16">
        <v>193448</v>
      </c>
      <c r="G15" s="16">
        <f t="shared" si="0"/>
        <v>4780226</v>
      </c>
      <c r="H15" s="15"/>
    </row>
    <row r="16" spans="1:12" x14ac:dyDescent="0.25">
      <c r="A16" t="s">
        <v>89</v>
      </c>
      <c r="B16" s="15">
        <f>SUM(B9:B15)</f>
        <v>135383748</v>
      </c>
      <c r="C16" s="15">
        <f>SUM(C9:C15)</f>
        <v>11465279</v>
      </c>
      <c r="D16" s="15">
        <f>SUM(D9:D15)</f>
        <v>217322</v>
      </c>
      <c r="E16" s="15">
        <f>SUM(E9:E15)</f>
        <v>8647309</v>
      </c>
      <c r="F16" s="15">
        <f>SUM(F9:F15)</f>
        <v>18737462</v>
      </c>
      <c r="G16" s="15">
        <f t="shared" si="0"/>
        <v>174451120</v>
      </c>
      <c r="H16" s="15"/>
      <c r="L16" s="24"/>
    </row>
    <row r="17" spans="1:8" x14ac:dyDescent="0.25">
      <c r="A17" s="11" t="s">
        <v>90</v>
      </c>
      <c r="B17" s="15"/>
      <c r="C17" s="15"/>
      <c r="D17" s="15"/>
      <c r="E17" s="15"/>
      <c r="F17" s="15"/>
      <c r="G17" s="15"/>
      <c r="H17" s="15"/>
    </row>
    <row r="18" spans="1:8" x14ac:dyDescent="0.25">
      <c r="A18" t="s">
        <v>91</v>
      </c>
      <c r="B18" s="15"/>
      <c r="C18" s="15"/>
      <c r="D18" s="15"/>
      <c r="E18" s="15"/>
      <c r="F18" s="15"/>
      <c r="G18" s="15"/>
      <c r="H18" s="15"/>
    </row>
    <row r="19" spans="1:8" x14ac:dyDescent="0.25">
      <c r="A19" t="s">
        <v>92</v>
      </c>
      <c r="B19" s="15">
        <v>14438666</v>
      </c>
      <c r="C19" s="15">
        <v>913557</v>
      </c>
      <c r="D19" s="15">
        <v>0</v>
      </c>
      <c r="E19" s="15">
        <v>0</v>
      </c>
      <c r="F19" s="15">
        <v>0</v>
      </c>
      <c r="G19" s="15">
        <f t="shared" ref="G19:G34" si="1">SUM(B19:F19)</f>
        <v>15352223</v>
      </c>
      <c r="H19" s="15"/>
    </row>
    <row r="20" spans="1:8" x14ac:dyDescent="0.25">
      <c r="A20" t="s">
        <v>93</v>
      </c>
      <c r="B20" s="15">
        <v>31444547</v>
      </c>
      <c r="C20" s="15">
        <v>118276</v>
      </c>
      <c r="D20" s="15">
        <v>0</v>
      </c>
      <c r="E20" s="15">
        <v>0</v>
      </c>
      <c r="F20" s="15">
        <v>424609</v>
      </c>
      <c r="G20" s="15">
        <f t="shared" si="1"/>
        <v>31987432</v>
      </c>
      <c r="H20" s="15"/>
    </row>
    <row r="21" spans="1:8" x14ac:dyDescent="0.25">
      <c r="A21" t="s">
        <v>94</v>
      </c>
      <c r="B21" s="15">
        <v>7933104</v>
      </c>
      <c r="C21" s="15">
        <v>2309752</v>
      </c>
      <c r="D21" s="15">
        <v>0</v>
      </c>
      <c r="E21" s="15">
        <v>0</v>
      </c>
      <c r="F21" s="15">
        <v>8281270</v>
      </c>
      <c r="G21" s="15">
        <f t="shared" si="1"/>
        <v>18524126</v>
      </c>
      <c r="H21" s="15"/>
    </row>
    <row r="22" spans="1:8" x14ac:dyDescent="0.25">
      <c r="A22" t="s">
        <v>95</v>
      </c>
      <c r="B22" s="15">
        <v>5012504</v>
      </c>
      <c r="C22" s="15">
        <v>0</v>
      </c>
      <c r="D22" s="15">
        <v>0</v>
      </c>
      <c r="E22" s="15">
        <v>11899321</v>
      </c>
      <c r="F22" s="15">
        <v>14284562</v>
      </c>
      <c r="G22" s="15">
        <f t="shared" si="1"/>
        <v>31196387</v>
      </c>
      <c r="H22" s="15"/>
    </row>
    <row r="23" spans="1:8" x14ac:dyDescent="0.25">
      <c r="A23" t="s">
        <v>96</v>
      </c>
      <c r="B23" s="15">
        <v>11355857</v>
      </c>
      <c r="C23" s="15">
        <v>796468</v>
      </c>
      <c r="D23" s="15">
        <v>0</v>
      </c>
      <c r="E23" s="15">
        <v>0</v>
      </c>
      <c r="F23" s="15">
        <v>77414</v>
      </c>
      <c r="G23" s="15">
        <f t="shared" si="1"/>
        <v>12229739</v>
      </c>
      <c r="H23" s="15"/>
    </row>
    <row r="24" spans="1:8" x14ac:dyDescent="0.25">
      <c r="A24" t="s">
        <v>97</v>
      </c>
      <c r="B24" s="15">
        <v>43065839</v>
      </c>
      <c r="C24" s="15">
        <v>2460328</v>
      </c>
      <c r="D24" s="15">
        <v>0</v>
      </c>
      <c r="E24" s="15">
        <v>0</v>
      </c>
      <c r="F24" s="15">
        <v>0</v>
      </c>
      <c r="G24" s="15">
        <f t="shared" si="1"/>
        <v>45526167</v>
      </c>
      <c r="H24" s="15"/>
    </row>
    <row r="25" spans="1:8" x14ac:dyDescent="0.25">
      <c r="A25" t="s">
        <v>98</v>
      </c>
      <c r="B25" s="15">
        <v>4899680</v>
      </c>
      <c r="C25" s="15">
        <v>2858009</v>
      </c>
      <c r="D25" s="15">
        <v>0</v>
      </c>
      <c r="E25" s="15">
        <v>0</v>
      </c>
      <c r="F25" s="15">
        <v>1006943</v>
      </c>
      <c r="G25" s="15">
        <f t="shared" si="1"/>
        <v>8764632</v>
      </c>
      <c r="H25" s="15"/>
    </row>
    <row r="26" spans="1:8" x14ac:dyDescent="0.25">
      <c r="A26" t="s">
        <v>99</v>
      </c>
      <c r="B26" s="15">
        <v>266562</v>
      </c>
      <c r="C26" s="15">
        <v>0</v>
      </c>
      <c r="D26" s="15">
        <v>0</v>
      </c>
      <c r="E26" s="15">
        <v>0</v>
      </c>
      <c r="F26" s="15">
        <v>0</v>
      </c>
      <c r="G26" s="15">
        <f t="shared" si="1"/>
        <v>266562</v>
      </c>
      <c r="H26" s="15"/>
    </row>
    <row r="27" spans="1:8" x14ac:dyDescent="0.25">
      <c r="A27" t="s">
        <v>100</v>
      </c>
      <c r="B27" s="15"/>
      <c r="C27" s="15"/>
      <c r="D27" s="15"/>
      <c r="E27" s="15"/>
      <c r="F27" s="15"/>
      <c r="G27" s="15">
        <f t="shared" si="1"/>
        <v>0</v>
      </c>
      <c r="H27" s="15"/>
    </row>
    <row r="28" spans="1:8" x14ac:dyDescent="0.25">
      <c r="A28" t="s">
        <v>101</v>
      </c>
      <c r="B28" s="15">
        <v>0</v>
      </c>
      <c r="C28" s="15">
        <v>0</v>
      </c>
      <c r="D28" s="15">
        <v>6430175</v>
      </c>
      <c r="E28" s="15">
        <v>0</v>
      </c>
      <c r="F28" s="15">
        <v>0</v>
      </c>
      <c r="G28" s="15">
        <f t="shared" si="1"/>
        <v>6430175</v>
      </c>
      <c r="H28" s="15"/>
    </row>
    <row r="29" spans="1:8" x14ac:dyDescent="0.25">
      <c r="A29" t="s">
        <v>102</v>
      </c>
      <c r="B29" s="15">
        <v>0</v>
      </c>
      <c r="C29" s="15">
        <v>0</v>
      </c>
      <c r="D29" s="15">
        <v>2452754</v>
      </c>
      <c r="E29" s="15">
        <v>0</v>
      </c>
      <c r="F29" s="15">
        <v>0</v>
      </c>
      <c r="G29" s="15">
        <f t="shared" si="1"/>
        <v>2452754</v>
      </c>
      <c r="H29" s="15"/>
    </row>
    <row r="30" spans="1:8" x14ac:dyDescent="0.25">
      <c r="A30" t="s">
        <v>88</v>
      </c>
      <c r="B30" s="15">
        <v>0</v>
      </c>
      <c r="C30" s="15">
        <v>0</v>
      </c>
      <c r="D30" s="15">
        <v>87599</v>
      </c>
      <c r="E30" s="15">
        <v>0</v>
      </c>
      <c r="F30" s="15">
        <v>0</v>
      </c>
      <c r="G30" s="15">
        <f t="shared" si="1"/>
        <v>87599</v>
      </c>
      <c r="H30" s="15"/>
    </row>
    <row r="31" spans="1:8" ht="17.25" x14ac:dyDescent="0.4">
      <c r="A31" t="s">
        <v>103</v>
      </c>
      <c r="B31" s="16">
        <v>0</v>
      </c>
      <c r="C31" s="16">
        <v>21380655</v>
      </c>
      <c r="D31" s="16">
        <v>0</v>
      </c>
      <c r="E31" s="16">
        <v>0</v>
      </c>
      <c r="F31" s="16">
        <v>0</v>
      </c>
      <c r="G31" s="16">
        <f t="shared" si="1"/>
        <v>21380655</v>
      </c>
      <c r="H31" s="15"/>
    </row>
    <row r="32" spans="1:8" x14ac:dyDescent="0.25">
      <c r="A32" t="s">
        <v>104</v>
      </c>
      <c r="B32" s="15">
        <f>SUM(B19:B31)</f>
        <v>118416759</v>
      </c>
      <c r="C32" s="15">
        <f>SUM(C19:C31)</f>
        <v>30837045</v>
      </c>
      <c r="D32" s="15">
        <f>SUM(D19:D31)</f>
        <v>8970528</v>
      </c>
      <c r="E32" s="15">
        <f>SUM(E19:E31)</f>
        <v>11899321</v>
      </c>
      <c r="F32" s="15">
        <f>SUM(F19:F31)</f>
        <v>24074798</v>
      </c>
      <c r="G32" s="15">
        <f t="shared" si="1"/>
        <v>194198451</v>
      </c>
      <c r="H32" s="15"/>
    </row>
    <row r="33" spans="1:8" x14ac:dyDescent="0.25">
      <c r="B33" s="15"/>
      <c r="C33" s="15"/>
      <c r="D33" s="15"/>
      <c r="E33" s="15"/>
      <c r="F33" s="15"/>
      <c r="G33" s="15" t="s">
        <v>105</v>
      </c>
      <c r="H33" s="15"/>
    </row>
    <row r="34" spans="1:8" x14ac:dyDescent="0.25">
      <c r="A34" s="11" t="s">
        <v>106</v>
      </c>
      <c r="B34" s="15">
        <f>B16-B32</f>
        <v>16966989</v>
      </c>
      <c r="C34" s="15">
        <f>C16-C32</f>
        <v>-19371766</v>
      </c>
      <c r="D34" s="15">
        <f>D16-D32</f>
        <v>-8753206</v>
      </c>
      <c r="E34" s="15">
        <f>E16-E32</f>
        <v>-3252012</v>
      </c>
      <c r="F34" s="15">
        <f>F16-F32</f>
        <v>-5337336</v>
      </c>
      <c r="G34" s="15">
        <f t="shared" si="1"/>
        <v>-19747331</v>
      </c>
      <c r="H34" s="15"/>
    </row>
    <row r="35" spans="1:8" x14ac:dyDescent="0.25">
      <c r="B35" s="15"/>
      <c r="C35" s="15"/>
      <c r="D35" s="15"/>
      <c r="E35" s="15"/>
      <c r="F35" s="15"/>
      <c r="G35" s="15"/>
      <c r="H35" s="15"/>
    </row>
    <row r="36" spans="1:8" x14ac:dyDescent="0.25">
      <c r="A36" t="s">
        <v>107</v>
      </c>
      <c r="B36" s="15"/>
      <c r="C36" s="15"/>
      <c r="D36" s="15"/>
      <c r="E36" s="15"/>
      <c r="F36" s="15"/>
      <c r="G36" s="15"/>
      <c r="H36" s="15"/>
    </row>
    <row r="37" spans="1:8" x14ac:dyDescent="0.25">
      <c r="A37" t="s">
        <v>108</v>
      </c>
      <c r="B37" s="15">
        <v>5608472</v>
      </c>
      <c r="C37" s="15">
        <v>7810768</v>
      </c>
      <c r="D37" s="15">
        <v>9671009</v>
      </c>
      <c r="E37" s="15">
        <v>3127218</v>
      </c>
      <c r="F37" s="15">
        <v>4829576</v>
      </c>
      <c r="G37" s="15">
        <f t="shared" ref="G37:G40" si="2">SUM(B37:F37)</f>
        <v>31047043</v>
      </c>
      <c r="H37" s="15"/>
    </row>
    <row r="38" spans="1:8" x14ac:dyDescent="0.25">
      <c r="A38" t="s">
        <v>109</v>
      </c>
      <c r="B38" s="15">
        <v>-24751601</v>
      </c>
      <c r="C38" s="15">
        <v>-319874</v>
      </c>
      <c r="D38" s="15">
        <v>0</v>
      </c>
      <c r="E38" s="15">
        <v>0</v>
      </c>
      <c r="F38" s="15">
        <v>-37298</v>
      </c>
      <c r="G38" s="15">
        <f t="shared" si="2"/>
        <v>-25108773</v>
      </c>
      <c r="H38" s="15"/>
    </row>
    <row r="39" spans="1:8" x14ac:dyDescent="0.25">
      <c r="A39" t="s">
        <v>110</v>
      </c>
      <c r="B39" s="15">
        <v>0</v>
      </c>
      <c r="C39" s="15">
        <v>5610000</v>
      </c>
      <c r="D39" s="15">
        <v>0</v>
      </c>
      <c r="E39" s="15">
        <v>0</v>
      </c>
      <c r="F39" s="15">
        <v>0</v>
      </c>
      <c r="G39" s="15">
        <f t="shared" si="2"/>
        <v>5610000</v>
      </c>
      <c r="H39" s="15"/>
    </row>
    <row r="40" spans="1:8" ht="17.25" x14ac:dyDescent="0.4">
      <c r="A40" t="s">
        <v>111</v>
      </c>
      <c r="B40" s="16">
        <v>0</v>
      </c>
      <c r="C40" s="16">
        <v>427859</v>
      </c>
      <c r="D40" s="16">
        <v>0</v>
      </c>
      <c r="E40" s="16">
        <v>0</v>
      </c>
      <c r="F40" s="16">
        <v>0</v>
      </c>
      <c r="G40" s="16">
        <f t="shared" si="2"/>
        <v>427859</v>
      </c>
      <c r="H40" s="15"/>
    </row>
    <row r="41" spans="1:8" ht="17.25" x14ac:dyDescent="0.4">
      <c r="A41" t="s">
        <v>112</v>
      </c>
      <c r="B41" s="16">
        <f t="shared" ref="B41:G41" si="3">SUM(B37:B40)</f>
        <v>-19143129</v>
      </c>
      <c r="C41" s="16">
        <f t="shared" si="3"/>
        <v>13528753</v>
      </c>
      <c r="D41" s="16">
        <f t="shared" si="3"/>
        <v>9671009</v>
      </c>
      <c r="E41" s="16">
        <f t="shared" si="3"/>
        <v>3127218</v>
      </c>
      <c r="F41" s="16">
        <f t="shared" si="3"/>
        <v>4792278</v>
      </c>
      <c r="G41" s="16">
        <f t="shared" si="3"/>
        <v>11976129</v>
      </c>
      <c r="H41" s="15"/>
    </row>
    <row r="42" spans="1:8" x14ac:dyDescent="0.25">
      <c r="B42" s="15"/>
      <c r="C42" s="15"/>
      <c r="D42" s="15"/>
      <c r="E42" s="15"/>
      <c r="F42" s="15"/>
      <c r="G42" s="15"/>
      <c r="H42" s="15"/>
    </row>
    <row r="43" spans="1:8" x14ac:dyDescent="0.25">
      <c r="A43" s="13" t="s">
        <v>113</v>
      </c>
      <c r="B43" s="15">
        <f t="shared" ref="B43:G43" si="4">B34+B41</f>
        <v>-2176140</v>
      </c>
      <c r="C43" s="15">
        <f t="shared" si="4"/>
        <v>-5843013</v>
      </c>
      <c r="D43" s="15">
        <f t="shared" si="4"/>
        <v>917803</v>
      </c>
      <c r="E43" s="15">
        <f t="shared" si="4"/>
        <v>-124794</v>
      </c>
      <c r="F43" s="15">
        <f t="shared" si="4"/>
        <v>-545058</v>
      </c>
      <c r="G43" s="15">
        <f t="shared" si="4"/>
        <v>-7771202</v>
      </c>
      <c r="H43" s="15"/>
    </row>
    <row r="44" spans="1:8" x14ac:dyDescent="0.25">
      <c r="B44" s="15"/>
      <c r="C44" s="15"/>
      <c r="D44" s="15"/>
      <c r="E44" s="15"/>
      <c r="F44" s="15"/>
      <c r="G44" s="15"/>
      <c r="H44" s="15"/>
    </row>
    <row r="45" spans="1:8" ht="17.25" x14ac:dyDescent="0.4">
      <c r="A45" t="s">
        <v>114</v>
      </c>
      <c r="B45" s="16">
        <v>40082388</v>
      </c>
      <c r="C45" s="16">
        <v>18490406</v>
      </c>
      <c r="D45" s="16">
        <v>11252983</v>
      </c>
      <c r="E45" s="16">
        <v>484496</v>
      </c>
      <c r="F45" s="16">
        <v>2197037</v>
      </c>
      <c r="G45" s="16">
        <f t="shared" ref="G45" si="5">SUM(B45:F45)</f>
        <v>72507310</v>
      </c>
      <c r="H45" s="15"/>
    </row>
    <row r="46" spans="1:8" x14ac:dyDescent="0.25">
      <c r="B46" s="15"/>
      <c r="C46" s="15"/>
      <c r="D46" s="15"/>
      <c r="E46" s="15"/>
      <c r="F46" s="15"/>
      <c r="G46" s="15"/>
      <c r="H46" s="15"/>
    </row>
    <row r="47" spans="1:8" ht="17.25" x14ac:dyDescent="0.4">
      <c r="A47" t="s">
        <v>115</v>
      </c>
      <c r="B47" s="17">
        <f t="shared" ref="B47:G47" si="6">B45+B43</f>
        <v>37906248</v>
      </c>
      <c r="C47" s="17">
        <f t="shared" si="6"/>
        <v>12647393</v>
      </c>
      <c r="D47" s="17">
        <f t="shared" si="6"/>
        <v>12170786</v>
      </c>
      <c r="E47" s="17">
        <f t="shared" si="6"/>
        <v>359702</v>
      </c>
      <c r="F47" s="17">
        <f t="shared" si="6"/>
        <v>1651979</v>
      </c>
      <c r="G47" s="17">
        <f t="shared" si="6"/>
        <v>64736108</v>
      </c>
      <c r="H47" s="15"/>
    </row>
    <row r="48" spans="1:8" x14ac:dyDescent="0.25">
      <c r="B48" s="15"/>
      <c r="C48" s="15"/>
      <c r="D48" s="15"/>
      <c r="E48" s="15"/>
      <c r="F48" s="15"/>
      <c r="G48" s="15"/>
      <c r="H48" s="15"/>
    </row>
    <row r="49" spans="1:8" x14ac:dyDescent="0.25">
      <c r="A49" s="13" t="s">
        <v>116</v>
      </c>
      <c r="B49" s="15"/>
      <c r="C49" s="15"/>
      <c r="D49" s="15"/>
      <c r="E49" s="15"/>
      <c r="F49" s="15"/>
      <c r="G49" s="15">
        <f>-(G45-G47)</f>
        <v>-7771202</v>
      </c>
      <c r="H49" s="15"/>
    </row>
    <row r="50" spans="1:8" x14ac:dyDescent="0.25">
      <c r="B50" s="15"/>
      <c r="C50" s="15"/>
      <c r="D50" s="15"/>
      <c r="E50" s="15"/>
      <c r="F50" s="15"/>
      <c r="G50" s="15"/>
      <c r="H50" s="15"/>
    </row>
    <row r="51" spans="1:8" x14ac:dyDescent="0.25">
      <c r="A51" t="s">
        <v>117</v>
      </c>
      <c r="B51" s="15"/>
      <c r="C51" s="15"/>
      <c r="D51" s="15"/>
      <c r="E51" s="15"/>
      <c r="F51" s="15"/>
      <c r="G51" s="15"/>
      <c r="H51" s="15"/>
    </row>
    <row r="52" spans="1:8" x14ac:dyDescent="0.25">
      <c r="A52" t="s">
        <v>118</v>
      </c>
      <c r="B52" s="15"/>
      <c r="C52" s="15"/>
      <c r="D52" s="15"/>
      <c r="E52" s="15"/>
      <c r="F52" s="15"/>
      <c r="G52" s="15">
        <v>22573753</v>
      </c>
      <c r="H52" s="15"/>
    </row>
    <row r="53" spans="1:8" x14ac:dyDescent="0.25">
      <c r="A53" t="s">
        <v>119</v>
      </c>
      <c r="B53" s="15"/>
      <c r="C53" s="15"/>
      <c r="D53" s="15"/>
      <c r="E53" s="15"/>
      <c r="F53" s="15"/>
      <c r="G53" s="15">
        <v>-8291446</v>
      </c>
      <c r="H53" s="15"/>
    </row>
    <row r="54" spans="1:8" x14ac:dyDescent="0.25">
      <c r="A54" t="s">
        <v>120</v>
      </c>
      <c r="B54" s="15"/>
      <c r="C54" s="15"/>
      <c r="D54" s="15"/>
      <c r="E54" s="15"/>
      <c r="F54" s="15"/>
      <c r="G54" s="15">
        <v>-5327130</v>
      </c>
      <c r="H54" s="15"/>
    </row>
    <row r="55" spans="1:8" x14ac:dyDescent="0.25">
      <c r="A55" t="s">
        <v>121</v>
      </c>
      <c r="B55" s="15"/>
      <c r="C55" s="15"/>
      <c r="D55" s="15"/>
      <c r="E55" s="15"/>
      <c r="F55" s="15"/>
      <c r="G55" s="15">
        <f>-113709-59592</f>
        <v>-173301</v>
      </c>
      <c r="H55" s="15"/>
    </row>
    <row r="56" spans="1:8" x14ac:dyDescent="0.25">
      <c r="A56" t="s">
        <v>122</v>
      </c>
      <c r="B56" s="15"/>
      <c r="C56" s="15"/>
      <c r="D56" s="15"/>
      <c r="E56" s="15"/>
      <c r="F56" s="15"/>
      <c r="G56" s="15">
        <f>-6037859+6430175</f>
        <v>392316</v>
      </c>
      <c r="H56" s="15"/>
    </row>
    <row r="57" spans="1:8" x14ac:dyDescent="0.25">
      <c r="A57" t="s">
        <v>123</v>
      </c>
      <c r="B57" s="15"/>
      <c r="C57" s="15"/>
      <c r="D57" s="15"/>
      <c r="E57" s="15"/>
      <c r="F57" s="15"/>
      <c r="G57" s="15">
        <f>258288-126895+50098</f>
        <v>181491</v>
      </c>
      <c r="H57" s="15"/>
    </row>
    <row r="58" spans="1:8" x14ac:dyDescent="0.25">
      <c r="A58" t="s">
        <v>124</v>
      </c>
      <c r="B58" s="15"/>
      <c r="C58" s="15"/>
      <c r="D58" s="15"/>
      <c r="E58" s="15"/>
      <c r="F58" s="15"/>
      <c r="G58" s="15">
        <f>-61076</f>
        <v>-61076</v>
      </c>
      <c r="H58" s="15"/>
    </row>
    <row r="59" spans="1:8" x14ac:dyDescent="0.25">
      <c r="A59" t="s">
        <v>125</v>
      </c>
      <c r="B59" s="15"/>
      <c r="C59" s="15"/>
      <c r="D59" s="15"/>
      <c r="E59" s="15"/>
      <c r="F59" s="15"/>
      <c r="G59" s="15">
        <v>708822</v>
      </c>
      <c r="H59" s="15"/>
    </row>
    <row r="60" spans="1:8" ht="17.25" x14ac:dyDescent="0.4">
      <c r="A60" t="s">
        <v>126</v>
      </c>
      <c r="B60" s="15"/>
      <c r="C60" s="15"/>
      <c r="D60" s="15"/>
      <c r="E60" s="15"/>
      <c r="F60" s="15"/>
      <c r="G60" s="16">
        <v>1563659</v>
      </c>
      <c r="H60" s="15"/>
    </row>
    <row r="61" spans="1:8" x14ac:dyDescent="0.25">
      <c r="A61" s="13" t="s">
        <v>127</v>
      </c>
      <c r="B61" s="15"/>
      <c r="C61" s="15"/>
      <c r="D61" s="15"/>
      <c r="E61" s="15"/>
      <c r="F61" s="15"/>
      <c r="G61" s="14">
        <f>SUM(G49:G60)</f>
        <v>3795886</v>
      </c>
      <c r="H61" s="15"/>
    </row>
    <row r="62" spans="1:8" x14ac:dyDescent="0.25">
      <c r="B62" s="15"/>
      <c r="C62" s="15"/>
      <c r="D62" s="15"/>
      <c r="E62" s="15"/>
      <c r="F62" s="15"/>
      <c r="G62" s="15"/>
      <c r="H62" s="15"/>
    </row>
    <row r="63" spans="1:8" x14ac:dyDescent="0.25">
      <c r="B63" s="15"/>
      <c r="C63" s="15"/>
      <c r="D63" s="15"/>
      <c r="E63" s="15"/>
      <c r="F63" s="15"/>
      <c r="G63" s="15"/>
      <c r="H63" s="15"/>
    </row>
    <row r="64" spans="1:8" x14ac:dyDescent="0.25">
      <c r="B64" s="15"/>
      <c r="C64" s="15"/>
      <c r="D64" s="15"/>
      <c r="E64" s="15"/>
      <c r="F64" s="15"/>
      <c r="G64" s="15"/>
      <c r="H64" s="15"/>
    </row>
    <row r="65" spans="2:8" x14ac:dyDescent="0.25">
      <c r="B65" s="15"/>
      <c r="C65" s="15"/>
      <c r="D65" s="15"/>
      <c r="E65" s="15"/>
      <c r="F65" s="15"/>
      <c r="G65" s="15"/>
      <c r="H65" s="15"/>
    </row>
    <row r="66" spans="2:8" x14ac:dyDescent="0.25">
      <c r="B66" s="15"/>
      <c r="C66" s="15"/>
      <c r="D66" s="15"/>
      <c r="E66" s="15"/>
      <c r="F66" s="15"/>
      <c r="G66" s="15"/>
      <c r="H66" s="15"/>
    </row>
    <row r="67" spans="2:8" x14ac:dyDescent="0.25">
      <c r="B67" s="15"/>
      <c r="C67" s="15"/>
      <c r="D67" s="15"/>
      <c r="E67" s="15"/>
      <c r="F67" s="15"/>
      <c r="G67" s="15"/>
      <c r="H67" s="15"/>
    </row>
    <row r="68" spans="2:8" x14ac:dyDescent="0.25">
      <c r="B68" s="15"/>
      <c r="C68" s="15"/>
      <c r="D68" s="15"/>
      <c r="E68" s="15"/>
      <c r="F68" s="15"/>
      <c r="G68" s="15"/>
      <c r="H68" s="15"/>
    </row>
  </sheetData>
  <pageMargins left="0.7" right="0.7" top="0.75" bottom="0.75" header="0.3" footer="0.3"/>
  <pageSetup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topLeftCell="A23" workbookViewId="0">
      <selection activeCell="G12" sqref="G12:H12"/>
    </sheetView>
  </sheetViews>
  <sheetFormatPr defaultRowHeight="15" x14ac:dyDescent="0.25"/>
  <cols>
    <col min="1" max="1" width="28" bestFit="1" customWidth="1"/>
    <col min="2" max="2" width="12" bestFit="1" customWidth="1"/>
    <col min="4" max="4" width="27.5703125" bestFit="1" customWidth="1"/>
    <col min="5" max="5" width="10.28515625" bestFit="1" customWidth="1"/>
  </cols>
  <sheetData>
    <row r="1" spans="1:8" ht="15.75" x14ac:dyDescent="0.25">
      <c r="A1" s="25" t="s">
        <v>128</v>
      </c>
      <c r="B1" s="1"/>
      <c r="C1" s="1"/>
      <c r="D1" s="1"/>
      <c r="E1" s="1"/>
    </row>
    <row r="2" spans="1:8" ht="15.75" x14ac:dyDescent="0.25">
      <c r="A2" s="25" t="s">
        <v>129</v>
      </c>
      <c r="B2" s="1"/>
      <c r="C2" s="1"/>
      <c r="D2" s="1"/>
      <c r="E2" s="1"/>
    </row>
    <row r="3" spans="1:8" ht="15.75" x14ac:dyDescent="0.25">
      <c r="A3" s="25" t="s">
        <v>130</v>
      </c>
      <c r="B3" s="1"/>
      <c r="C3" s="1"/>
      <c r="D3" s="1"/>
      <c r="E3" s="1"/>
    </row>
    <row r="4" spans="1:8" ht="15.75" x14ac:dyDescent="0.25">
      <c r="A4" s="1"/>
      <c r="B4" s="1"/>
      <c r="C4" s="1"/>
      <c r="D4" s="1"/>
      <c r="E4" s="1"/>
    </row>
    <row r="5" spans="1:8" ht="15.75" x14ac:dyDescent="0.25">
      <c r="A5" s="26" t="s">
        <v>131</v>
      </c>
      <c r="B5" s="1"/>
      <c r="C5" s="1"/>
      <c r="D5" s="26" t="s">
        <v>132</v>
      </c>
      <c r="E5" s="1"/>
    </row>
    <row r="6" spans="1:8" ht="15.75" x14ac:dyDescent="0.25">
      <c r="A6" s="1"/>
      <c r="B6" s="1"/>
      <c r="C6" s="1"/>
      <c r="D6" s="1"/>
      <c r="E6" s="1"/>
    </row>
    <row r="7" spans="1:8" ht="15.75" x14ac:dyDescent="0.25">
      <c r="A7" s="25" t="s">
        <v>133</v>
      </c>
      <c r="B7" s="27">
        <v>271671</v>
      </c>
      <c r="C7" s="1"/>
      <c r="D7" s="25" t="s">
        <v>51</v>
      </c>
      <c r="E7" s="27">
        <v>200000</v>
      </c>
    </row>
    <row r="8" spans="1:8" ht="15.75" x14ac:dyDescent="0.25">
      <c r="A8" s="25" t="s">
        <v>134</v>
      </c>
      <c r="B8" s="28">
        <v>619941</v>
      </c>
      <c r="C8" s="1"/>
      <c r="D8" s="25" t="s">
        <v>135</v>
      </c>
      <c r="E8" s="29">
        <v>48695</v>
      </c>
    </row>
    <row r="9" spans="1:8" ht="15.75" x14ac:dyDescent="0.25">
      <c r="A9" s="25" t="s">
        <v>136</v>
      </c>
      <c r="B9" s="28">
        <v>45918</v>
      </c>
      <c r="C9" s="1"/>
      <c r="D9" s="25" t="s">
        <v>137</v>
      </c>
      <c r="E9" s="28">
        <f>SUBTOTAL(9,E7:E8)</f>
        <v>248695</v>
      </c>
    </row>
    <row r="10" spans="1:8" ht="15.75" x14ac:dyDescent="0.25">
      <c r="A10" s="25" t="s">
        <v>138</v>
      </c>
      <c r="B10" s="28">
        <v>183962</v>
      </c>
      <c r="C10" s="1"/>
      <c r="D10" s="25" t="s">
        <v>139</v>
      </c>
      <c r="E10" s="1"/>
    </row>
    <row r="11" spans="1:8" ht="15.75" x14ac:dyDescent="0.25">
      <c r="A11" s="25" t="s">
        <v>140</v>
      </c>
      <c r="B11" s="29">
        <v>168270</v>
      </c>
      <c r="C11" s="1"/>
      <c r="D11" s="25" t="s">
        <v>141</v>
      </c>
      <c r="E11" s="29">
        <v>381458</v>
      </c>
    </row>
    <row r="12" spans="1:8" ht="15.75" x14ac:dyDescent="0.25">
      <c r="A12" s="25" t="s">
        <v>142</v>
      </c>
      <c r="B12" s="28">
        <f>SUBTOTAL(9,B7:B11)</f>
        <v>1289762</v>
      </c>
      <c r="C12" s="1"/>
      <c r="D12" s="1"/>
      <c r="E12" s="1"/>
      <c r="G12" s="49"/>
      <c r="H12" s="49"/>
    </row>
    <row r="13" spans="1:8" ht="15.75" x14ac:dyDescent="0.25">
      <c r="A13" s="1"/>
      <c r="B13" s="1"/>
      <c r="C13" s="1"/>
      <c r="D13" s="25" t="s">
        <v>143</v>
      </c>
      <c r="E13" s="28">
        <f>SUBTOTAL(9,E7:E11)</f>
        <v>630153</v>
      </c>
    </row>
    <row r="14" spans="1:8" ht="15.75" x14ac:dyDescent="0.25">
      <c r="A14" s="1"/>
      <c r="B14" s="1"/>
      <c r="C14" s="1"/>
      <c r="D14" s="1"/>
      <c r="E14" s="1"/>
    </row>
    <row r="15" spans="1:8" ht="15.75" x14ac:dyDescent="0.25">
      <c r="A15" s="26" t="s">
        <v>144</v>
      </c>
      <c r="B15" s="1"/>
      <c r="C15" s="1"/>
      <c r="D15" s="26" t="s">
        <v>145</v>
      </c>
      <c r="E15" s="1"/>
    </row>
    <row r="16" spans="1:8" ht="15.75" x14ac:dyDescent="0.25">
      <c r="A16" s="25" t="s">
        <v>42</v>
      </c>
      <c r="B16" s="28">
        <v>2033200</v>
      </c>
      <c r="C16" s="1"/>
      <c r="D16" s="1"/>
      <c r="E16" s="1"/>
    </row>
    <row r="17" spans="1:5" ht="15.75" x14ac:dyDescent="0.25">
      <c r="A17" s="25" t="s">
        <v>146</v>
      </c>
      <c r="B17" s="28">
        <v>1612164</v>
      </c>
      <c r="C17" s="1"/>
      <c r="D17" s="25" t="s">
        <v>147</v>
      </c>
      <c r="E17" s="28">
        <v>2509727</v>
      </c>
    </row>
    <row r="18" spans="1:5" ht="15.75" x14ac:dyDescent="0.25">
      <c r="A18" s="25" t="s">
        <v>148</v>
      </c>
      <c r="B18" s="29">
        <v>30751</v>
      </c>
      <c r="C18" s="1"/>
      <c r="D18" s="25" t="s">
        <v>149</v>
      </c>
      <c r="E18" s="28">
        <v>825997</v>
      </c>
    </row>
    <row r="19" spans="1:5" ht="15.75" x14ac:dyDescent="0.25">
      <c r="A19" s="25" t="s">
        <v>150</v>
      </c>
      <c r="B19" s="28">
        <f>SUBTOTAL(9,B16:B18)</f>
        <v>3676115</v>
      </c>
      <c r="C19" s="1"/>
      <c r="D19" s="25" t="s">
        <v>151</v>
      </c>
      <c r="E19" s="29">
        <v>1000000</v>
      </c>
    </row>
    <row r="20" spans="1:5" ht="15.75" x14ac:dyDescent="0.25">
      <c r="A20" s="1"/>
      <c r="B20" s="1"/>
      <c r="C20" s="1"/>
      <c r="D20" s="25" t="s">
        <v>152</v>
      </c>
      <c r="E20" s="28">
        <f>SUBTOTAL(9,E17:E19)</f>
        <v>4335724</v>
      </c>
    </row>
    <row r="21" spans="1:5" ht="15.75" x14ac:dyDescent="0.25">
      <c r="A21" s="1"/>
      <c r="B21" s="28"/>
      <c r="C21" s="1"/>
      <c r="D21" s="1"/>
      <c r="E21" s="1"/>
    </row>
    <row r="22" spans="1:5" ht="15.75" x14ac:dyDescent="0.25">
      <c r="A22" s="25" t="s">
        <v>11</v>
      </c>
      <c r="B22" s="28">
        <f>SUBTOTAL(9,B7:B19)</f>
        <v>4965877</v>
      </c>
      <c r="C22" s="1"/>
      <c r="D22" s="25" t="s">
        <v>153</v>
      </c>
      <c r="E22" s="28">
        <f>SUBTOTAL(9,E7:E20)</f>
        <v>4965877</v>
      </c>
    </row>
    <row r="23" spans="1:5" ht="15.75" x14ac:dyDescent="0.25">
      <c r="A23" s="54"/>
      <c r="B23" s="54"/>
      <c r="C23" s="54"/>
      <c r="D23" s="54"/>
      <c r="E23" s="54"/>
    </row>
    <row r="24" spans="1:5" ht="15.75" x14ac:dyDescent="0.25">
      <c r="A24" s="55" t="s">
        <v>154</v>
      </c>
      <c r="B24" s="55"/>
      <c r="C24" s="55"/>
      <c r="D24" s="55"/>
      <c r="E24" s="55"/>
    </row>
    <row r="25" spans="1:5" ht="15.75" x14ac:dyDescent="0.25">
      <c r="A25" s="55" t="s">
        <v>155</v>
      </c>
      <c r="B25" s="55"/>
      <c r="C25" s="55"/>
      <c r="D25" s="55"/>
      <c r="E25" s="55"/>
    </row>
    <row r="26" spans="1:5" ht="15.75" x14ac:dyDescent="0.25">
      <c r="A26" s="25" t="s">
        <v>156</v>
      </c>
      <c r="B26" s="1"/>
      <c r="C26" s="1"/>
      <c r="D26" s="1"/>
      <c r="E26" s="1"/>
    </row>
    <row r="27" spans="1:5" ht="15.75" x14ac:dyDescent="0.25">
      <c r="A27" s="25" t="s">
        <v>157</v>
      </c>
      <c r="B27" s="27">
        <v>565032</v>
      </c>
      <c r="C27" s="1"/>
      <c r="D27" s="1"/>
      <c r="E27" s="1"/>
    </row>
    <row r="28" spans="1:5" ht="15.75" x14ac:dyDescent="0.25">
      <c r="A28" s="25" t="s">
        <v>158</v>
      </c>
      <c r="B28" s="28">
        <v>1182215</v>
      </c>
      <c r="C28" s="1"/>
      <c r="D28" s="1"/>
      <c r="E28" s="1"/>
    </row>
    <row r="29" spans="1:5" ht="15.75" x14ac:dyDescent="0.25">
      <c r="A29" s="25" t="s">
        <v>159</v>
      </c>
      <c r="B29" s="28">
        <v>1459639</v>
      </c>
      <c r="C29" s="1"/>
      <c r="D29" s="1"/>
      <c r="E29" s="1"/>
    </row>
    <row r="30" spans="1:5" ht="15.75" x14ac:dyDescent="0.25">
      <c r="A30" s="25" t="s">
        <v>160</v>
      </c>
      <c r="B30" s="28">
        <v>529243</v>
      </c>
      <c r="C30" s="1"/>
      <c r="D30" s="1"/>
      <c r="E30" s="1"/>
    </row>
    <row r="31" spans="1:5" ht="15.75" x14ac:dyDescent="0.25">
      <c r="A31" s="25" t="s">
        <v>161</v>
      </c>
      <c r="B31" s="29">
        <v>86637</v>
      </c>
      <c r="C31" s="1"/>
      <c r="D31" s="1"/>
      <c r="E31" s="1"/>
    </row>
    <row r="32" spans="1:5" ht="15.75" x14ac:dyDescent="0.25">
      <c r="A32" s="25" t="s">
        <v>162</v>
      </c>
      <c r="B32" s="27">
        <f>SUBTOTAL(9,B27:B31)</f>
        <v>3822766</v>
      </c>
      <c r="C32" s="1"/>
      <c r="D32" s="1"/>
      <c r="E32" s="1"/>
    </row>
    <row r="33" spans="1:5" ht="15.75" x14ac:dyDescent="0.25">
      <c r="A33" s="25" t="s">
        <v>163</v>
      </c>
      <c r="B33" s="1"/>
      <c r="C33" s="1"/>
      <c r="D33" s="1"/>
      <c r="E33" s="1"/>
    </row>
    <row r="34" spans="1:5" ht="15.75" x14ac:dyDescent="0.25">
      <c r="A34" s="25" t="s">
        <v>164</v>
      </c>
      <c r="B34" s="27">
        <v>2187465</v>
      </c>
      <c r="C34" s="1"/>
      <c r="D34" s="1"/>
      <c r="E34" s="1"/>
    </row>
    <row r="35" spans="1:5" ht="15.75" x14ac:dyDescent="0.25">
      <c r="A35" s="25" t="s">
        <v>165</v>
      </c>
      <c r="B35" s="29">
        <v>475454</v>
      </c>
      <c r="C35" s="1"/>
      <c r="D35" s="25" t="s">
        <v>105</v>
      </c>
      <c r="E35" s="1"/>
    </row>
    <row r="36" spans="1:5" ht="15.75" x14ac:dyDescent="0.25">
      <c r="A36" s="25" t="s">
        <v>166</v>
      </c>
      <c r="B36" s="28">
        <f>SUBTOTAL(9,B34:B35)</f>
        <v>2662919</v>
      </c>
      <c r="C36" s="1"/>
      <c r="D36" s="1"/>
      <c r="E36" s="1"/>
    </row>
    <row r="37" spans="1:5" ht="15.75" x14ac:dyDescent="0.25">
      <c r="A37" s="25" t="s">
        <v>167</v>
      </c>
      <c r="B37" s="1"/>
      <c r="C37" s="1"/>
      <c r="D37" s="1"/>
      <c r="E37" s="1"/>
    </row>
    <row r="38" spans="1:5" ht="15.75" x14ac:dyDescent="0.25">
      <c r="A38" s="25" t="s">
        <v>168</v>
      </c>
      <c r="B38" s="28">
        <v>14500</v>
      </c>
      <c r="C38" s="1"/>
      <c r="D38" s="1"/>
      <c r="E38" s="1"/>
    </row>
    <row r="39" spans="1:5" ht="15.75" x14ac:dyDescent="0.25">
      <c r="A39" s="25" t="s">
        <v>169</v>
      </c>
      <c r="B39" s="28">
        <v>1000</v>
      </c>
      <c r="C39" s="1"/>
      <c r="D39" s="1"/>
      <c r="E39" s="1"/>
    </row>
    <row r="40" spans="1:5" ht="15.75" x14ac:dyDescent="0.25">
      <c r="A40" s="25" t="s">
        <v>170</v>
      </c>
      <c r="B40" s="28">
        <v>78872</v>
      </c>
      <c r="C40" s="1"/>
      <c r="D40" s="1"/>
      <c r="E40" s="1"/>
    </row>
    <row r="41" spans="1:5" ht="15.75" x14ac:dyDescent="0.25">
      <c r="A41" s="25" t="s">
        <v>171</v>
      </c>
      <c r="B41" s="28">
        <v>22145</v>
      </c>
      <c r="C41" s="1"/>
      <c r="D41" s="1"/>
      <c r="E41" s="1"/>
    </row>
    <row r="42" spans="1:5" ht="15.75" x14ac:dyDescent="0.25">
      <c r="A42" s="25" t="s">
        <v>172</v>
      </c>
      <c r="B42" s="28">
        <v>13957</v>
      </c>
      <c r="C42" s="1"/>
      <c r="D42" s="1"/>
      <c r="E42" s="1"/>
    </row>
    <row r="43" spans="1:5" ht="15.75" x14ac:dyDescent="0.25">
      <c r="A43" s="25" t="s">
        <v>173</v>
      </c>
      <c r="B43" s="28">
        <v>101289</v>
      </c>
      <c r="C43" s="1"/>
      <c r="D43" s="1"/>
      <c r="E43" s="1"/>
    </row>
    <row r="44" spans="1:5" ht="15.75" x14ac:dyDescent="0.25">
      <c r="A44" s="25" t="s">
        <v>174</v>
      </c>
      <c r="B44" s="28">
        <v>48062</v>
      </c>
      <c r="C44" s="1"/>
      <c r="D44" s="1"/>
      <c r="E44" s="1"/>
    </row>
    <row r="45" spans="1:5" ht="15.75" x14ac:dyDescent="0.25">
      <c r="A45" s="25" t="s">
        <v>175</v>
      </c>
      <c r="B45" s="28">
        <v>170060</v>
      </c>
      <c r="C45" s="1"/>
      <c r="D45" s="1"/>
      <c r="E45" s="1"/>
    </row>
    <row r="46" spans="1:5" ht="15.75" x14ac:dyDescent="0.25">
      <c r="A46" s="25" t="s">
        <v>176</v>
      </c>
      <c r="B46" s="28">
        <v>100242</v>
      </c>
      <c r="C46" s="1"/>
      <c r="D46" s="1"/>
      <c r="E46" s="1"/>
    </row>
    <row r="47" spans="1:5" ht="15.75" x14ac:dyDescent="0.25">
      <c r="A47" s="25" t="s">
        <v>177</v>
      </c>
      <c r="B47" s="28">
        <v>119111</v>
      </c>
      <c r="C47" s="1"/>
      <c r="D47" s="1"/>
      <c r="E47" s="1"/>
    </row>
    <row r="48" spans="1:5" ht="15.75" x14ac:dyDescent="0.25">
      <c r="A48" s="25" t="s">
        <v>178</v>
      </c>
      <c r="B48" s="28">
        <v>77966</v>
      </c>
      <c r="C48" s="1"/>
      <c r="D48" s="1"/>
      <c r="E48" s="1"/>
    </row>
    <row r="49" spans="1:5" ht="15.75" x14ac:dyDescent="0.25">
      <c r="A49" s="25" t="s">
        <v>179</v>
      </c>
      <c r="B49" s="28">
        <v>124620</v>
      </c>
      <c r="C49" s="1"/>
      <c r="D49" s="1"/>
      <c r="E49" s="1"/>
    </row>
    <row r="50" spans="1:5" ht="15.75" x14ac:dyDescent="0.25">
      <c r="A50" s="25" t="s">
        <v>180</v>
      </c>
      <c r="B50" s="28">
        <v>115107</v>
      </c>
      <c r="C50" s="1"/>
      <c r="D50" s="1"/>
      <c r="E50" s="1"/>
    </row>
    <row r="51" spans="1:5" ht="15.75" x14ac:dyDescent="0.25">
      <c r="A51" s="25" t="s">
        <v>181</v>
      </c>
      <c r="B51" s="28">
        <v>52572</v>
      </c>
      <c r="C51" s="1"/>
      <c r="D51" s="1"/>
      <c r="E51" s="1"/>
    </row>
    <row r="52" spans="1:5" ht="15.75" x14ac:dyDescent="0.25">
      <c r="A52" s="25" t="s">
        <v>182</v>
      </c>
      <c r="B52" s="28">
        <v>35932</v>
      </c>
      <c r="C52" s="1"/>
      <c r="D52" s="1"/>
      <c r="E52" s="1"/>
    </row>
    <row r="53" spans="1:5" ht="15.75" x14ac:dyDescent="0.25">
      <c r="A53" s="25" t="s">
        <v>183</v>
      </c>
      <c r="B53" s="28">
        <v>59250</v>
      </c>
      <c r="C53" s="1"/>
      <c r="D53" s="1"/>
      <c r="E53" s="1"/>
    </row>
    <row r="54" spans="1:5" ht="15.75" x14ac:dyDescent="0.25">
      <c r="A54" s="25" t="s">
        <v>184</v>
      </c>
      <c r="B54" s="28">
        <v>14916</v>
      </c>
      <c r="C54" s="1"/>
      <c r="D54" s="1"/>
      <c r="E54" s="1"/>
    </row>
    <row r="55" spans="1:5" ht="15.75" x14ac:dyDescent="0.25">
      <c r="A55" s="25" t="s">
        <v>185</v>
      </c>
      <c r="B55" s="29">
        <v>12283</v>
      </c>
      <c r="C55" s="1"/>
      <c r="D55" s="1"/>
      <c r="E55" s="1"/>
    </row>
    <row r="56" spans="1:5" ht="15.75" x14ac:dyDescent="0.25">
      <c r="A56" s="25" t="s">
        <v>186</v>
      </c>
      <c r="B56" s="28">
        <f>SUBTOTAL(9,B38:B55)</f>
        <v>1161884</v>
      </c>
      <c r="C56" s="1"/>
      <c r="D56" s="1"/>
      <c r="E56" s="1"/>
    </row>
    <row r="57" spans="1:5" ht="15.75" x14ac:dyDescent="0.25">
      <c r="A57" s="25" t="s">
        <v>187</v>
      </c>
      <c r="B57" s="28">
        <f>SUBTOTAL(9,B34:B55)</f>
        <v>3824803</v>
      </c>
      <c r="C57" s="1"/>
      <c r="D57" s="1"/>
      <c r="E57" s="1"/>
    </row>
    <row r="58" spans="1:5" ht="15.75" x14ac:dyDescent="0.25">
      <c r="A58" s="1"/>
      <c r="B58" s="1"/>
      <c r="C58" s="1"/>
      <c r="D58" s="1"/>
      <c r="E58" s="1"/>
    </row>
    <row r="59" spans="1:5" ht="15.75" x14ac:dyDescent="0.25">
      <c r="A59" s="25" t="s">
        <v>188</v>
      </c>
      <c r="B59" s="31">
        <f>B32-B57</f>
        <v>-2037</v>
      </c>
      <c r="C59" s="1"/>
      <c r="D59" s="1"/>
      <c r="E59" s="1"/>
    </row>
  </sheetData>
  <mergeCells count="3">
    <mergeCell ref="A23:E23"/>
    <mergeCell ref="A24:E24"/>
    <mergeCell ref="A25:E2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workbookViewId="0">
      <selection activeCell="D29" sqref="D29"/>
    </sheetView>
  </sheetViews>
  <sheetFormatPr defaultRowHeight="15" x14ac:dyDescent="0.25"/>
  <cols>
    <col min="1" max="1" width="21" customWidth="1"/>
    <col min="2" max="2" width="16.7109375" bestFit="1" customWidth="1"/>
    <col min="3" max="3" width="14.42578125" bestFit="1" customWidth="1"/>
    <col min="4" max="4" width="13.28515625" bestFit="1" customWidth="1"/>
    <col min="5" max="5" width="2.28515625" bestFit="1" customWidth="1"/>
    <col min="6" max="6" width="12" bestFit="1" customWidth="1"/>
    <col min="7" max="7" width="5.42578125" bestFit="1" customWidth="1"/>
    <col min="10" max="10" width="11.85546875" bestFit="1" customWidth="1"/>
  </cols>
  <sheetData>
    <row r="1" spans="1:7" ht="15.75" x14ac:dyDescent="0.25">
      <c r="A1" s="25" t="s">
        <v>189</v>
      </c>
      <c r="B1" s="25"/>
      <c r="C1" s="1"/>
      <c r="D1" s="1"/>
      <c r="E1" s="1"/>
      <c r="F1" s="1"/>
      <c r="G1" s="1"/>
    </row>
    <row r="2" spans="1:7" ht="15.75" x14ac:dyDescent="0.25">
      <c r="A2" s="1"/>
      <c r="B2" s="1"/>
      <c r="C2" s="1"/>
      <c r="D2" s="1"/>
      <c r="E2" s="1"/>
      <c r="F2" s="1"/>
      <c r="G2" s="1"/>
    </row>
    <row r="3" spans="1:7" ht="15.75" x14ac:dyDescent="0.25">
      <c r="A3" s="54"/>
      <c r="B3" s="54"/>
      <c r="C3" s="1"/>
      <c r="D3" s="1"/>
      <c r="E3" s="1"/>
      <c r="F3" s="1"/>
      <c r="G3" s="1"/>
    </row>
    <row r="4" spans="1:7" ht="15.75" x14ac:dyDescent="0.25">
      <c r="A4" s="1"/>
      <c r="B4" s="1"/>
      <c r="C4" s="1"/>
      <c r="D4" s="32" t="s">
        <v>190</v>
      </c>
      <c r="E4" s="1"/>
      <c r="F4" s="32" t="s">
        <v>190</v>
      </c>
      <c r="G4" s="1"/>
    </row>
    <row r="5" spans="1:7" ht="15.75" x14ac:dyDescent="0.25">
      <c r="A5" s="25" t="s">
        <v>191</v>
      </c>
      <c r="B5" s="26" t="s">
        <v>131</v>
      </c>
      <c r="C5" s="1"/>
      <c r="D5" s="33">
        <f>'Table 26.4'!B12</f>
        <v>1289762</v>
      </c>
      <c r="E5" s="34" t="s">
        <v>192</v>
      </c>
      <c r="F5" s="50">
        <f>D5/D6</f>
        <v>5.1861195440197836</v>
      </c>
      <c r="G5" s="1"/>
    </row>
    <row r="6" spans="1:7" ht="15.75" x14ac:dyDescent="0.25">
      <c r="A6" s="1"/>
      <c r="B6" s="25" t="s">
        <v>132</v>
      </c>
      <c r="C6" s="1"/>
      <c r="D6" s="27">
        <f>'Table 26.4'!E9</f>
        <v>248695</v>
      </c>
      <c r="E6" s="1"/>
      <c r="F6" s="1"/>
      <c r="G6" s="1"/>
    </row>
    <row r="7" spans="1:7" ht="15.75" x14ac:dyDescent="0.25">
      <c r="A7" s="1"/>
      <c r="B7" s="1"/>
      <c r="C7" s="1"/>
      <c r="D7" s="1"/>
      <c r="E7" s="1"/>
      <c r="F7" s="1"/>
      <c r="G7" s="1"/>
    </row>
    <row r="8" spans="1:7" ht="15.75" x14ac:dyDescent="0.25">
      <c r="A8" s="25" t="s">
        <v>193</v>
      </c>
      <c r="B8" s="56" t="s">
        <v>194</v>
      </c>
      <c r="C8" s="56"/>
      <c r="D8" s="56"/>
      <c r="E8" s="1"/>
      <c r="F8" s="1"/>
      <c r="G8" s="1"/>
    </row>
    <row r="9" spans="1:7" ht="15.75" x14ac:dyDescent="0.25">
      <c r="A9" s="1"/>
      <c r="B9" s="27">
        <f>'Table 26.4'!B12</f>
        <v>1289762</v>
      </c>
      <c r="C9" s="34" t="s">
        <v>195</v>
      </c>
      <c r="D9" s="27">
        <f>'Table 26.4'!E9</f>
        <v>248695</v>
      </c>
      <c r="E9" s="34" t="s">
        <v>192</v>
      </c>
      <c r="F9" s="27">
        <f>B9-D9</f>
        <v>1041067</v>
      </c>
      <c r="G9" s="1"/>
    </row>
    <row r="10" spans="1:7" ht="15.75" x14ac:dyDescent="0.25">
      <c r="A10" s="1"/>
      <c r="B10" s="25" t="s">
        <v>105</v>
      </c>
      <c r="C10" s="1"/>
      <c r="D10" s="1"/>
      <c r="E10" s="1"/>
      <c r="F10" s="1"/>
      <c r="G10" s="1"/>
    </row>
    <row r="11" spans="1:7" ht="15.75" x14ac:dyDescent="0.25">
      <c r="A11" s="25" t="s">
        <v>196</v>
      </c>
      <c r="B11" s="26" t="s">
        <v>197</v>
      </c>
      <c r="C11" s="1"/>
      <c r="D11" s="33">
        <f>'Table 26.4'!B12-'Table 26.4'!B11</f>
        <v>1121492</v>
      </c>
      <c r="E11" s="1"/>
      <c r="F11" s="50">
        <f>D11/D12</f>
        <v>4.5095076298277004</v>
      </c>
      <c r="G11" s="1"/>
    </row>
    <row r="12" spans="1:7" ht="15.75" x14ac:dyDescent="0.25">
      <c r="A12" s="1"/>
      <c r="B12" s="25" t="s">
        <v>132</v>
      </c>
      <c r="C12" s="1"/>
      <c r="D12" s="27">
        <f>'Table 26.4'!E9</f>
        <v>248695</v>
      </c>
      <c r="E12" s="1"/>
      <c r="F12" s="1"/>
      <c r="G12" s="1"/>
    </row>
    <row r="13" spans="1:7" ht="15.75" x14ac:dyDescent="0.25">
      <c r="A13" s="1"/>
      <c r="B13" s="1"/>
      <c r="C13" s="1"/>
      <c r="D13" s="1"/>
      <c r="E13" s="1"/>
      <c r="F13" s="1"/>
      <c r="G13" s="1"/>
    </row>
    <row r="14" spans="1:7" ht="15.75" x14ac:dyDescent="0.25">
      <c r="A14" s="25" t="s">
        <v>198</v>
      </c>
      <c r="B14" s="26" t="s">
        <v>15</v>
      </c>
      <c r="C14" s="1"/>
      <c r="D14" s="33">
        <f>'Table 26.4'!E13</f>
        <v>630153</v>
      </c>
      <c r="E14" s="1"/>
      <c r="F14" s="50">
        <f>D14/D15</f>
        <v>0.17141819556787533</v>
      </c>
      <c r="G14" s="1"/>
    </row>
    <row r="15" spans="1:7" ht="15.75" x14ac:dyDescent="0.25">
      <c r="A15" s="1"/>
      <c r="B15" s="25" t="s">
        <v>11</v>
      </c>
      <c r="C15" s="1"/>
      <c r="D15" s="27">
        <f>'Table 26.4'!B19</f>
        <v>3676115</v>
      </c>
      <c r="E15" s="1"/>
      <c r="F15" s="1"/>
      <c r="G15" s="1"/>
    </row>
    <row r="16" spans="1:7" ht="15.75" x14ac:dyDescent="0.25">
      <c r="A16" s="1"/>
      <c r="B16" s="1"/>
      <c r="C16" s="1"/>
      <c r="D16" s="1"/>
      <c r="E16" s="1"/>
      <c r="F16" s="1"/>
      <c r="G16" s="1"/>
    </row>
    <row r="17" spans="1:10" ht="15.75" x14ac:dyDescent="0.25">
      <c r="A17" s="25" t="s">
        <v>199</v>
      </c>
      <c r="B17" s="57" t="s">
        <v>200</v>
      </c>
      <c r="C17" s="57"/>
      <c r="D17" s="33">
        <f>'Table 26.4'!E7*'Table 26.5'!I17</f>
        <v>73000000</v>
      </c>
      <c r="E17" s="1"/>
      <c r="F17" s="50">
        <f>D17/D18</f>
        <v>62.828991534438892</v>
      </c>
      <c r="G17" s="25" t="s">
        <v>201</v>
      </c>
      <c r="I17">
        <v>365</v>
      </c>
      <c r="J17" s="51"/>
    </row>
    <row r="18" spans="1:10" ht="15.75" x14ac:dyDescent="0.25">
      <c r="A18" s="1"/>
      <c r="B18" s="25" t="s">
        <v>202</v>
      </c>
      <c r="C18" s="1"/>
      <c r="D18" s="28">
        <f>'Table 26.4'!B56</f>
        <v>1161884</v>
      </c>
      <c r="E18" s="1"/>
      <c r="F18" s="1"/>
      <c r="G18" s="1"/>
    </row>
    <row r="19" spans="1:10" ht="15.75" x14ac:dyDescent="0.25">
      <c r="A19" s="1"/>
      <c r="B19" s="1"/>
      <c r="C19" s="1"/>
      <c r="D19" s="1"/>
      <c r="E19" s="1"/>
      <c r="F19" s="1"/>
      <c r="G19" s="1"/>
    </row>
    <row r="20" spans="1:10" ht="15.75" x14ac:dyDescent="0.25">
      <c r="A20" s="54"/>
      <c r="B20" s="54"/>
      <c r="C20" s="1"/>
      <c r="D20" s="1"/>
      <c r="E20" s="1"/>
      <c r="F20" s="1"/>
      <c r="G20" s="1"/>
    </row>
    <row r="21" spans="1:10" ht="15.75" x14ac:dyDescent="0.25">
      <c r="A21" s="25" t="s">
        <v>203</v>
      </c>
      <c r="B21" s="26" t="s">
        <v>204</v>
      </c>
      <c r="C21" s="1"/>
      <c r="D21" s="33">
        <f>'Table 26.4'!B32</f>
        <v>3822766</v>
      </c>
      <c r="E21" s="1"/>
      <c r="F21" s="31">
        <f>D21/D22</f>
        <v>-1876.6647029945998</v>
      </c>
      <c r="G21" s="1"/>
    </row>
    <row r="22" spans="1:10" ht="15.75" x14ac:dyDescent="0.25">
      <c r="A22" s="1"/>
      <c r="B22" s="25" t="s">
        <v>156</v>
      </c>
      <c r="C22" s="1"/>
      <c r="D22" s="31">
        <f>'Table 26.4'!B59</f>
        <v>-2037</v>
      </c>
      <c r="E22" s="1"/>
      <c r="F22" s="1"/>
      <c r="G22" s="1"/>
    </row>
    <row r="23" spans="1:10" ht="15.75" x14ac:dyDescent="0.25">
      <c r="A23" s="1"/>
      <c r="B23" s="1"/>
      <c r="C23" s="1"/>
      <c r="D23" s="1"/>
      <c r="E23" s="1"/>
      <c r="F23" s="1"/>
      <c r="G23" s="1"/>
    </row>
    <row r="24" spans="1:10" ht="15.75" x14ac:dyDescent="0.25">
      <c r="A24" s="25" t="s">
        <v>205</v>
      </c>
      <c r="B24" s="26" t="s">
        <v>206</v>
      </c>
      <c r="C24" s="25" t="s">
        <v>207</v>
      </c>
      <c r="D24" s="27">
        <v>565032</v>
      </c>
      <c r="E24" s="1"/>
      <c r="F24" s="35">
        <f>D24/D$29</f>
        <v>0.14780711139525674</v>
      </c>
      <c r="G24" s="1"/>
    </row>
    <row r="25" spans="1:10" ht="15.75" x14ac:dyDescent="0.25">
      <c r="A25" s="1"/>
      <c r="B25" s="25" t="s">
        <v>208</v>
      </c>
      <c r="C25" s="25" t="s">
        <v>209</v>
      </c>
      <c r="D25" s="28">
        <v>1182215</v>
      </c>
      <c r="E25" s="1"/>
      <c r="F25" s="35">
        <f t="shared" ref="F25:F28" si="0">D25/D$29</f>
        <v>0.30925643892406701</v>
      </c>
      <c r="G25" s="1"/>
    </row>
    <row r="26" spans="1:10" ht="15.75" x14ac:dyDescent="0.25">
      <c r="A26" s="25" t="s">
        <v>105</v>
      </c>
      <c r="B26" s="1"/>
      <c r="C26" s="25" t="s">
        <v>210</v>
      </c>
      <c r="D26" s="28">
        <v>1459639</v>
      </c>
      <c r="E26" s="1"/>
      <c r="F26" s="35">
        <f t="shared" si="0"/>
        <v>0.38182797482241915</v>
      </c>
      <c r="G26" s="1"/>
    </row>
    <row r="27" spans="1:10" ht="15.75" x14ac:dyDescent="0.25">
      <c r="A27" s="1"/>
      <c r="B27" s="1"/>
      <c r="C27" s="25" t="s">
        <v>211</v>
      </c>
      <c r="D27" s="28">
        <v>529243</v>
      </c>
      <c r="E27" s="1"/>
      <c r="F27" s="35">
        <f t="shared" si="0"/>
        <v>0.13844504215010806</v>
      </c>
      <c r="G27" s="1"/>
    </row>
    <row r="28" spans="1:10" ht="15.75" x14ac:dyDescent="0.25">
      <c r="A28" s="1"/>
      <c r="B28" s="1"/>
      <c r="C28" s="25" t="s">
        <v>212</v>
      </c>
      <c r="D28" s="29">
        <v>86637</v>
      </c>
      <c r="E28" s="1"/>
      <c r="F28" s="36">
        <f t="shared" si="0"/>
        <v>2.2663432708149019E-2</v>
      </c>
      <c r="G28" s="36"/>
    </row>
    <row r="29" spans="1:10" ht="15.75" x14ac:dyDescent="0.25">
      <c r="A29" s="1"/>
      <c r="B29" s="1"/>
      <c r="C29" s="1"/>
      <c r="D29" s="27">
        <f>SUM(D24:D28)</f>
        <v>3822766</v>
      </c>
      <c r="E29" s="1"/>
      <c r="F29" s="35">
        <f>SUM(F24:F28)</f>
        <v>1</v>
      </c>
      <c r="G29" s="1"/>
    </row>
  </sheetData>
  <mergeCells count="4">
    <mergeCell ref="A3:B3"/>
    <mergeCell ref="B8:D8"/>
    <mergeCell ref="B17:C17"/>
    <mergeCell ref="A20:B2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7"/>
  <sheetViews>
    <sheetView workbookViewId="0">
      <pane xSplit="1" ySplit="7" topLeftCell="B47" activePane="bottomRight" state="frozen"/>
      <selection activeCell="F9" sqref="F9"/>
      <selection pane="topRight" activeCell="F9" sqref="F9"/>
      <selection pane="bottomLeft" activeCell="F9" sqref="F9"/>
      <selection pane="bottomRight" activeCell="A76" sqref="A76"/>
    </sheetView>
  </sheetViews>
  <sheetFormatPr defaultRowHeight="15" x14ac:dyDescent="0.25"/>
  <cols>
    <col min="1" max="1" width="38.140625" customWidth="1"/>
    <col min="2" max="2" width="14.7109375" customWidth="1"/>
    <col min="3" max="4" width="14.140625" customWidth="1"/>
    <col min="5" max="5" width="16.140625" customWidth="1"/>
    <col min="6" max="6" width="13.7109375" customWidth="1"/>
    <col min="7" max="12" width="13.42578125" bestFit="1" customWidth="1"/>
  </cols>
  <sheetData>
    <row r="1" spans="1:12" x14ac:dyDescent="0.25">
      <c r="A1" s="10" t="s">
        <v>213</v>
      </c>
      <c r="B1" s="11"/>
      <c r="C1" s="11"/>
      <c r="D1" s="11"/>
      <c r="E1" s="11"/>
      <c r="F1" s="11"/>
    </row>
    <row r="2" spans="1:12" x14ac:dyDescent="0.25">
      <c r="A2" s="10" t="s">
        <v>29</v>
      </c>
      <c r="B2" s="11"/>
      <c r="C2" s="11"/>
      <c r="D2" s="11"/>
      <c r="E2" s="11"/>
      <c r="F2" s="11"/>
    </row>
    <row r="3" spans="1:12" x14ac:dyDescent="0.25">
      <c r="A3" s="10" t="s">
        <v>1</v>
      </c>
      <c r="B3" s="11"/>
      <c r="C3" s="11"/>
      <c r="D3" s="11"/>
      <c r="E3" s="11"/>
      <c r="F3" s="11"/>
    </row>
    <row r="4" spans="1:12" x14ac:dyDescent="0.25">
      <c r="A4" s="12">
        <v>41090</v>
      </c>
      <c r="B4" s="11"/>
      <c r="C4" s="11"/>
      <c r="D4" s="11"/>
      <c r="E4" s="11"/>
      <c r="F4" s="11"/>
    </row>
    <row r="5" spans="1:12" x14ac:dyDescent="0.25">
      <c r="A5" s="11"/>
      <c r="B5" s="11"/>
      <c r="C5" s="11" t="s">
        <v>31</v>
      </c>
      <c r="D5" s="11" t="s">
        <v>33</v>
      </c>
      <c r="E5" s="11" t="s">
        <v>34</v>
      </c>
      <c r="F5" s="11"/>
    </row>
    <row r="6" spans="1:12" x14ac:dyDescent="0.25">
      <c r="A6" s="11"/>
      <c r="B6" s="11" t="s">
        <v>35</v>
      </c>
      <c r="C6" s="11" t="s">
        <v>36</v>
      </c>
      <c r="D6" s="11" t="s">
        <v>38</v>
      </c>
      <c r="E6" s="11" t="s">
        <v>39</v>
      </c>
      <c r="F6" s="11"/>
    </row>
    <row r="7" spans="1:12" x14ac:dyDescent="0.25">
      <c r="A7" s="11"/>
      <c r="B7" s="11" t="s">
        <v>40</v>
      </c>
      <c r="C7" s="11" t="s">
        <v>40</v>
      </c>
      <c r="D7" s="11" t="s">
        <v>40</v>
      </c>
      <c r="E7" s="11" t="s">
        <v>40</v>
      </c>
      <c r="F7" s="11" t="s">
        <v>5</v>
      </c>
    </row>
    <row r="8" spans="1:12" x14ac:dyDescent="0.25">
      <c r="A8" s="13" t="s">
        <v>8</v>
      </c>
    </row>
    <row r="9" spans="1:12" x14ac:dyDescent="0.25">
      <c r="A9" t="s">
        <v>41</v>
      </c>
      <c r="B9" s="14">
        <v>34198840</v>
      </c>
      <c r="C9" s="37">
        <v>18734173</v>
      </c>
      <c r="D9" s="14">
        <v>104507</v>
      </c>
      <c r="E9" s="14">
        <v>12923486</v>
      </c>
      <c r="F9" s="14">
        <f>SUM(B9:E9)</f>
        <v>65961006</v>
      </c>
      <c r="G9" s="38"/>
      <c r="H9" s="38"/>
      <c r="I9" s="38"/>
      <c r="J9" s="38"/>
      <c r="K9" s="38"/>
      <c r="L9" s="38"/>
    </row>
    <row r="10" spans="1:12" x14ac:dyDescent="0.25">
      <c r="A10" t="s">
        <v>43</v>
      </c>
      <c r="B10" s="15">
        <v>51752</v>
      </c>
      <c r="C10" s="39">
        <v>0</v>
      </c>
      <c r="D10" s="39">
        <v>0</v>
      </c>
      <c r="E10" s="39">
        <v>0</v>
      </c>
      <c r="F10" s="15">
        <f>SUM(B10:E10)</f>
        <v>51752</v>
      </c>
      <c r="G10" s="38"/>
      <c r="H10" s="38"/>
      <c r="I10" s="38"/>
      <c r="J10" s="38"/>
      <c r="K10" s="38"/>
      <c r="L10" s="38"/>
    </row>
    <row r="11" spans="1:12" x14ac:dyDescent="0.25">
      <c r="A11" t="s">
        <v>44</v>
      </c>
      <c r="B11" s="15">
        <v>294821</v>
      </c>
      <c r="C11" s="15">
        <v>0</v>
      </c>
      <c r="D11" s="15">
        <v>8429</v>
      </c>
      <c r="E11" s="15">
        <v>59423</v>
      </c>
      <c r="F11" s="15">
        <f>SUM(B11:E11)</f>
        <v>362673</v>
      </c>
      <c r="G11" s="38"/>
      <c r="H11" s="38"/>
      <c r="I11" s="38"/>
      <c r="J11" s="38"/>
      <c r="K11" s="38"/>
      <c r="L11" s="38"/>
    </row>
    <row r="12" spans="1:12" x14ac:dyDescent="0.25">
      <c r="A12" t="s">
        <v>45</v>
      </c>
      <c r="B12" s="15">
        <v>28733247</v>
      </c>
      <c r="C12" s="15">
        <v>0</v>
      </c>
      <c r="D12" s="15">
        <v>0</v>
      </c>
      <c r="E12" s="15">
        <v>0</v>
      </c>
      <c r="F12" s="15">
        <f>SUM(B12:E12)</f>
        <v>28733247</v>
      </c>
      <c r="G12" s="38"/>
      <c r="H12" s="38"/>
      <c r="I12" s="38"/>
      <c r="J12" s="38"/>
      <c r="K12" s="38"/>
      <c r="L12" s="38"/>
    </row>
    <row r="13" spans="1:12" x14ac:dyDescent="0.25">
      <c r="A13" t="s">
        <v>46</v>
      </c>
      <c r="B13" s="15">
        <v>0</v>
      </c>
      <c r="C13" s="15">
        <v>16813</v>
      </c>
      <c r="D13" s="15">
        <v>0</v>
      </c>
      <c r="E13" s="15">
        <v>0</v>
      </c>
      <c r="F13" s="15">
        <f>SUM(B13:E13)</f>
        <v>16813</v>
      </c>
      <c r="G13" s="38"/>
      <c r="H13" s="38"/>
      <c r="I13" s="38"/>
      <c r="J13" s="38"/>
      <c r="K13" s="38"/>
      <c r="L13" s="38"/>
    </row>
    <row r="14" spans="1:12" x14ac:dyDescent="0.25">
      <c r="A14" t="s">
        <v>47</v>
      </c>
      <c r="B14" s="15">
        <v>2971744</v>
      </c>
      <c r="C14" s="15">
        <v>1076694</v>
      </c>
      <c r="D14" s="15">
        <v>690794</v>
      </c>
      <c r="E14" s="15">
        <v>6672170</v>
      </c>
      <c r="F14" s="15">
        <f t="shared" ref="F14:F38" si="0">SUM(B14:E14)</f>
        <v>11411402</v>
      </c>
      <c r="G14" s="38"/>
      <c r="H14" s="38"/>
      <c r="I14" s="38"/>
      <c r="J14" s="38"/>
      <c r="K14" s="38"/>
      <c r="L14" s="38"/>
    </row>
    <row r="15" spans="1:12" x14ac:dyDescent="0.25">
      <c r="A15" t="s">
        <v>48</v>
      </c>
      <c r="B15" s="15">
        <v>4640987</v>
      </c>
      <c r="C15" s="15">
        <v>0</v>
      </c>
      <c r="D15" s="15">
        <v>0</v>
      </c>
      <c r="E15" s="15">
        <v>0</v>
      </c>
      <c r="F15" s="15">
        <f t="shared" si="0"/>
        <v>4640987</v>
      </c>
      <c r="G15" s="38"/>
      <c r="H15" s="38"/>
      <c r="I15" s="38"/>
      <c r="J15" s="38"/>
      <c r="K15" s="38"/>
      <c r="L15" s="38"/>
    </row>
    <row r="16" spans="1:12" ht="17.25" x14ac:dyDescent="0.4">
      <c r="A16" t="s">
        <v>49</v>
      </c>
      <c r="B16" s="16">
        <v>0</v>
      </c>
      <c r="C16" s="16">
        <v>880000</v>
      </c>
      <c r="D16" s="16">
        <v>0</v>
      </c>
      <c r="E16" s="16">
        <v>1096669</v>
      </c>
      <c r="F16" s="16">
        <f t="shared" si="0"/>
        <v>1976669</v>
      </c>
      <c r="G16" s="38"/>
      <c r="H16" s="38"/>
      <c r="I16" s="38"/>
      <c r="J16" s="38"/>
      <c r="K16" s="38"/>
      <c r="L16" s="38"/>
    </row>
    <row r="17" spans="1:12" x14ac:dyDescent="0.25">
      <c r="A17" s="13" t="s">
        <v>11</v>
      </c>
      <c r="B17" s="15">
        <f>SUM(B9:B16)</f>
        <v>70891391</v>
      </c>
      <c r="C17" s="15">
        <f>SUM(C9:C16)</f>
        <v>20707680</v>
      </c>
      <c r="D17" s="15">
        <f>SUM(D9:D16)</f>
        <v>803730</v>
      </c>
      <c r="E17" s="15">
        <f>SUM(E9:E16)</f>
        <v>20751748</v>
      </c>
      <c r="F17" s="15">
        <f t="shared" si="0"/>
        <v>113154549</v>
      </c>
      <c r="G17" s="38"/>
      <c r="H17" s="38"/>
      <c r="I17" s="38"/>
      <c r="J17" s="38"/>
      <c r="K17" s="38"/>
      <c r="L17" s="38"/>
    </row>
    <row r="18" spans="1:12" x14ac:dyDescent="0.25">
      <c r="A18" s="13" t="s">
        <v>50</v>
      </c>
      <c r="B18" s="15"/>
      <c r="C18" s="15"/>
      <c r="D18" s="15"/>
      <c r="E18" s="15"/>
      <c r="F18" s="15" t="s">
        <v>105</v>
      </c>
    </row>
    <row r="19" spans="1:12" x14ac:dyDescent="0.25">
      <c r="A19" s="18" t="s">
        <v>12</v>
      </c>
      <c r="B19" s="15"/>
      <c r="C19" s="15"/>
      <c r="D19" s="15"/>
      <c r="E19" s="15"/>
      <c r="F19" s="15" t="s">
        <v>105</v>
      </c>
    </row>
    <row r="20" spans="1:12" x14ac:dyDescent="0.25">
      <c r="A20" t="s">
        <v>51</v>
      </c>
      <c r="B20" s="15">
        <v>720740</v>
      </c>
      <c r="C20" s="15">
        <v>2217274</v>
      </c>
      <c r="D20" s="15">
        <v>21152</v>
      </c>
      <c r="E20" s="15">
        <v>453187</v>
      </c>
      <c r="F20" s="15">
        <f t="shared" si="0"/>
        <v>3412353</v>
      </c>
    </row>
    <row r="21" spans="1:12" x14ac:dyDescent="0.25">
      <c r="A21" t="s">
        <v>52</v>
      </c>
      <c r="B21" s="15">
        <v>2595114</v>
      </c>
      <c r="C21" s="15">
        <v>0</v>
      </c>
      <c r="D21" s="15">
        <v>207020</v>
      </c>
      <c r="E21" s="15">
        <v>1312962</v>
      </c>
      <c r="F21" s="15">
        <f t="shared" si="0"/>
        <v>4115096</v>
      </c>
    </row>
    <row r="22" spans="1:12" x14ac:dyDescent="0.25">
      <c r="A22" t="s">
        <v>53</v>
      </c>
      <c r="B22" s="15">
        <v>0</v>
      </c>
      <c r="C22" s="15">
        <v>0</v>
      </c>
      <c r="D22" s="15">
        <v>0</v>
      </c>
      <c r="E22" s="15">
        <v>1099364</v>
      </c>
      <c r="F22" s="15">
        <f t="shared" si="0"/>
        <v>1099364</v>
      </c>
    </row>
    <row r="23" spans="1:12" x14ac:dyDescent="0.25">
      <c r="A23" t="s">
        <v>54</v>
      </c>
      <c r="B23" s="15">
        <v>0</v>
      </c>
      <c r="C23" s="15">
        <v>0</v>
      </c>
      <c r="D23" s="15">
        <v>91062</v>
      </c>
      <c r="E23" s="15">
        <v>4436215</v>
      </c>
      <c r="F23" s="15">
        <f t="shared" si="0"/>
        <v>4527277</v>
      </c>
    </row>
    <row r="24" spans="1:12" ht="17.25" x14ac:dyDescent="0.4">
      <c r="A24" t="s">
        <v>55</v>
      </c>
      <c r="B24" s="16">
        <v>27493149</v>
      </c>
      <c r="C24" s="16">
        <v>0</v>
      </c>
      <c r="D24" s="16">
        <v>0</v>
      </c>
      <c r="E24" s="16">
        <v>0</v>
      </c>
      <c r="F24" s="16">
        <f t="shared" si="0"/>
        <v>27493149</v>
      </c>
    </row>
    <row r="25" spans="1:12" x14ac:dyDescent="0.25">
      <c r="A25" t="s">
        <v>15</v>
      </c>
      <c r="B25" s="15">
        <f>SUM(B20:B24)</f>
        <v>30809003</v>
      </c>
      <c r="C25" s="15">
        <f>SUM(C20:C24)</f>
        <v>2217274</v>
      </c>
      <c r="D25" s="15">
        <f>SUM(D20:D24)</f>
        <v>319234</v>
      </c>
      <c r="E25" s="15">
        <f>SUM(E20:E24)</f>
        <v>7301728</v>
      </c>
      <c r="F25" s="15">
        <f t="shared" si="0"/>
        <v>40647239</v>
      </c>
    </row>
    <row r="26" spans="1:12" x14ac:dyDescent="0.25">
      <c r="A26" s="18" t="s">
        <v>56</v>
      </c>
      <c r="B26" s="15"/>
      <c r="C26" s="15"/>
      <c r="D26" s="15"/>
      <c r="E26" s="15"/>
      <c r="F26" s="15" t="s">
        <v>105</v>
      </c>
    </row>
    <row r="27" spans="1:12" x14ac:dyDescent="0.25">
      <c r="A27" t="s">
        <v>57</v>
      </c>
      <c r="B27" s="15">
        <v>0</v>
      </c>
      <c r="C27" s="15">
        <v>3143710</v>
      </c>
      <c r="D27" s="15">
        <v>0</v>
      </c>
      <c r="E27" s="15">
        <v>172501</v>
      </c>
      <c r="F27" s="15">
        <f t="shared" si="0"/>
        <v>3316211</v>
      </c>
    </row>
    <row r="28" spans="1:12" x14ac:dyDescent="0.25">
      <c r="A28" t="s">
        <v>19</v>
      </c>
      <c r="B28" s="15">
        <v>472056</v>
      </c>
      <c r="C28" s="15">
        <v>15346696</v>
      </c>
      <c r="D28" s="15">
        <v>484496</v>
      </c>
      <c r="E28" s="15">
        <v>117934</v>
      </c>
      <c r="F28" s="15">
        <f t="shared" si="0"/>
        <v>16421182</v>
      </c>
    </row>
    <row r="29" spans="1:12" x14ac:dyDescent="0.25">
      <c r="A29" t="s">
        <v>58</v>
      </c>
      <c r="B29" s="15">
        <v>8206185</v>
      </c>
      <c r="C29" s="15">
        <v>0</v>
      </c>
      <c r="D29" s="15">
        <v>0</v>
      </c>
      <c r="E29" s="15">
        <v>11252983</v>
      </c>
      <c r="F29" s="15">
        <f t="shared" si="0"/>
        <v>19459168</v>
      </c>
    </row>
    <row r="30" spans="1:12" x14ac:dyDescent="0.25">
      <c r="A30" t="s">
        <v>59</v>
      </c>
      <c r="B30" s="15">
        <v>4542491</v>
      </c>
      <c r="C30" s="15">
        <v>0</v>
      </c>
      <c r="D30" s="15">
        <v>0</v>
      </c>
      <c r="E30" s="15">
        <v>1906602</v>
      </c>
      <c r="F30" s="15">
        <f t="shared" si="0"/>
        <v>6449093</v>
      </c>
    </row>
    <row r="31" spans="1:12" ht="17.25" x14ac:dyDescent="0.4">
      <c r="A31" t="s">
        <v>60</v>
      </c>
      <c r="B31" s="16">
        <v>26861656</v>
      </c>
      <c r="C31" s="16">
        <v>0</v>
      </c>
      <c r="D31" s="16">
        <v>0</v>
      </c>
      <c r="E31" s="16">
        <v>0</v>
      </c>
      <c r="F31" s="16">
        <f t="shared" si="0"/>
        <v>26861656</v>
      </c>
    </row>
    <row r="32" spans="1:12" x14ac:dyDescent="0.25">
      <c r="A32" t="s">
        <v>61</v>
      </c>
      <c r="B32" s="15">
        <f>SUM(B27:B31)</f>
        <v>40082388</v>
      </c>
      <c r="C32" s="15">
        <f>SUM(C27:C31)</f>
        <v>18490406</v>
      </c>
      <c r="D32" s="15">
        <f>SUM(D27:D31)</f>
        <v>484496</v>
      </c>
      <c r="E32" s="15">
        <f>SUM(E27:E31)</f>
        <v>13450020</v>
      </c>
      <c r="F32" s="15">
        <f t="shared" si="0"/>
        <v>72507310</v>
      </c>
    </row>
    <row r="33" spans="1:6" x14ac:dyDescent="0.25">
      <c r="A33" s="13" t="s">
        <v>62</v>
      </c>
      <c r="B33" s="15">
        <f>B25+B32</f>
        <v>70891391</v>
      </c>
      <c r="C33" s="15">
        <f>C25+C32</f>
        <v>20707680</v>
      </c>
      <c r="D33" s="15">
        <f>D25+D32</f>
        <v>803730</v>
      </c>
      <c r="E33" s="15">
        <f>E25+E32</f>
        <v>20751748</v>
      </c>
      <c r="F33" s="15">
        <f>F25+F32</f>
        <v>113154549</v>
      </c>
    </row>
    <row r="34" spans="1:6" x14ac:dyDescent="0.25">
      <c r="A34" s="13"/>
      <c r="B34" s="15"/>
      <c r="C34" s="15"/>
      <c r="D34" s="15"/>
      <c r="E34" s="15"/>
      <c r="F34" s="15" t="s">
        <v>105</v>
      </c>
    </row>
    <row r="35" spans="1:6" x14ac:dyDescent="0.25">
      <c r="A35" t="s">
        <v>61</v>
      </c>
      <c r="B35" s="15"/>
      <c r="C35" s="15"/>
      <c r="D35" s="15"/>
      <c r="E35" s="15"/>
      <c r="F35" s="15">
        <f>F32</f>
        <v>72507310</v>
      </c>
    </row>
    <row r="36" spans="1:6" x14ac:dyDescent="0.25">
      <c r="A36" t="s">
        <v>63</v>
      </c>
      <c r="B36" s="15"/>
      <c r="C36" s="15"/>
      <c r="D36" s="15"/>
      <c r="E36" s="15"/>
      <c r="F36" s="15">
        <v>193422896</v>
      </c>
    </row>
    <row r="37" spans="1:6" x14ac:dyDescent="0.25">
      <c r="A37" t="s">
        <v>64</v>
      </c>
      <c r="B37" s="15"/>
      <c r="C37" s="15"/>
      <c r="D37" s="15"/>
      <c r="E37" s="15"/>
      <c r="F37" s="15">
        <v>658227</v>
      </c>
    </row>
    <row r="38" spans="1:6" x14ac:dyDescent="0.25">
      <c r="A38" t="s">
        <v>65</v>
      </c>
      <c r="B38" s="15"/>
      <c r="C38" s="15"/>
      <c r="D38" s="15"/>
      <c r="E38" s="15"/>
      <c r="F38" s="15">
        <f t="shared" si="0"/>
        <v>0</v>
      </c>
    </row>
    <row r="39" spans="1:6" x14ac:dyDescent="0.25">
      <c r="A39" t="s">
        <v>66</v>
      </c>
      <c r="B39" s="15"/>
      <c r="C39" s="15"/>
      <c r="D39" s="15"/>
      <c r="E39" s="15"/>
      <c r="F39" s="15">
        <v>10211679</v>
      </c>
    </row>
    <row r="40" spans="1:6" x14ac:dyDescent="0.25">
      <c r="A40" t="s">
        <v>67</v>
      </c>
      <c r="B40" s="15"/>
      <c r="C40" s="15"/>
      <c r="D40" s="15"/>
      <c r="E40" s="15"/>
      <c r="F40" s="15">
        <v>-615608</v>
      </c>
    </row>
    <row r="41" spans="1:6" x14ac:dyDescent="0.25">
      <c r="A41" t="s">
        <v>68</v>
      </c>
      <c r="B41" s="15"/>
      <c r="C41" s="15"/>
      <c r="D41" s="15"/>
      <c r="E41" s="15"/>
      <c r="F41" s="15">
        <v>-4043536</v>
      </c>
    </row>
    <row r="42" spans="1:6" x14ac:dyDescent="0.25">
      <c r="A42" t="s">
        <v>69</v>
      </c>
      <c r="B42" s="15"/>
      <c r="C42" s="15"/>
      <c r="D42" s="15"/>
      <c r="E42" s="15"/>
      <c r="F42" s="15">
        <v>-79969415</v>
      </c>
    </row>
    <row r="43" spans="1:6" x14ac:dyDescent="0.25">
      <c r="A43" t="s">
        <v>70</v>
      </c>
      <c r="B43" s="15"/>
      <c r="C43" s="15"/>
      <c r="D43" s="15"/>
      <c r="E43" s="15"/>
      <c r="F43" s="15">
        <v>-1056507</v>
      </c>
    </row>
    <row r="44" spans="1:6" ht="17.25" x14ac:dyDescent="0.4">
      <c r="A44" t="s">
        <v>71</v>
      </c>
      <c r="B44" s="15"/>
      <c r="C44" s="15"/>
      <c r="D44" s="15"/>
      <c r="E44" s="15"/>
      <c r="F44" s="16">
        <v>-1983750</v>
      </c>
    </row>
    <row r="45" spans="1:6" x14ac:dyDescent="0.25">
      <c r="A45" t="s">
        <v>72</v>
      </c>
      <c r="B45" s="15"/>
      <c r="C45" s="15"/>
      <c r="D45" s="15"/>
      <c r="E45" s="15"/>
      <c r="F45" s="15">
        <f>SUM(F35:F44)</f>
        <v>189131296</v>
      </c>
    </row>
    <row r="46" spans="1:6" x14ac:dyDescent="0.25">
      <c r="B46" s="15"/>
      <c r="C46" s="15"/>
      <c r="D46" s="15"/>
      <c r="E46" s="15"/>
      <c r="F46" s="15"/>
    </row>
    <row r="47" spans="1:6" x14ac:dyDescent="0.25">
      <c r="B47" s="15"/>
      <c r="C47" s="15"/>
      <c r="D47" s="15"/>
      <c r="E47" s="15"/>
      <c r="F47" s="15"/>
    </row>
    <row r="48" spans="1:6" x14ac:dyDescent="0.25">
      <c r="B48" s="15"/>
      <c r="C48" s="15"/>
      <c r="D48" s="15"/>
      <c r="E48" s="15"/>
      <c r="F48" s="15"/>
    </row>
    <row r="49" spans="2:6" x14ac:dyDescent="0.25">
      <c r="B49" s="15"/>
      <c r="C49" s="15"/>
      <c r="D49" s="15"/>
      <c r="E49" s="15"/>
      <c r="F49" s="15"/>
    </row>
    <row r="50" spans="2:6" x14ac:dyDescent="0.25">
      <c r="B50" s="15"/>
      <c r="C50" s="15"/>
      <c r="D50" s="15"/>
      <c r="E50" s="15"/>
      <c r="F50" s="15"/>
    </row>
    <row r="51" spans="2:6" x14ac:dyDescent="0.25">
      <c r="B51" s="15"/>
      <c r="C51" s="15"/>
      <c r="D51" s="15"/>
      <c r="E51" s="15"/>
      <c r="F51" s="15"/>
    </row>
    <row r="52" spans="2:6" x14ac:dyDescent="0.25">
      <c r="B52" s="15"/>
      <c r="C52" s="15"/>
      <c r="D52" s="15"/>
      <c r="E52" s="15"/>
      <c r="F52" s="15"/>
    </row>
    <row r="53" spans="2:6" x14ac:dyDescent="0.25">
      <c r="B53" s="15"/>
      <c r="C53" s="15"/>
      <c r="D53" s="15"/>
      <c r="E53" s="15"/>
      <c r="F53" s="15"/>
    </row>
    <row r="54" spans="2:6" x14ac:dyDescent="0.25">
      <c r="B54" s="15"/>
      <c r="C54" s="15"/>
      <c r="D54" s="15"/>
      <c r="E54" s="15"/>
      <c r="F54" s="15"/>
    </row>
    <row r="55" spans="2:6" x14ac:dyDescent="0.25">
      <c r="B55" s="15"/>
      <c r="C55" s="15"/>
      <c r="D55" s="15"/>
      <c r="E55" s="15"/>
      <c r="F55" s="15"/>
    </row>
    <row r="56" spans="2:6" x14ac:dyDescent="0.25">
      <c r="B56" s="15"/>
      <c r="C56" s="15"/>
      <c r="D56" s="15"/>
      <c r="E56" s="15"/>
      <c r="F56" s="15"/>
    </row>
    <row r="57" spans="2:6" x14ac:dyDescent="0.25">
      <c r="B57" s="15"/>
      <c r="C57" s="15"/>
      <c r="D57" s="15"/>
      <c r="E57" s="15"/>
      <c r="F57" s="15"/>
    </row>
    <row r="58" spans="2:6" x14ac:dyDescent="0.25">
      <c r="B58" s="15"/>
      <c r="C58" s="15"/>
      <c r="D58" s="15"/>
      <c r="E58" s="15"/>
      <c r="F58" s="15"/>
    </row>
    <row r="59" spans="2:6" x14ac:dyDescent="0.25">
      <c r="B59" s="15"/>
      <c r="C59" s="15"/>
      <c r="D59" s="15"/>
      <c r="E59" s="15"/>
      <c r="F59" s="15"/>
    </row>
    <row r="60" spans="2:6" x14ac:dyDescent="0.25">
      <c r="B60" s="15"/>
      <c r="C60" s="15"/>
      <c r="D60" s="15"/>
      <c r="E60" s="15"/>
      <c r="F60" s="15"/>
    </row>
    <row r="61" spans="2:6" x14ac:dyDescent="0.25">
      <c r="B61" s="15"/>
      <c r="C61" s="15"/>
      <c r="D61" s="15"/>
      <c r="E61" s="15"/>
      <c r="F61" s="15"/>
    </row>
    <row r="62" spans="2:6" x14ac:dyDescent="0.25">
      <c r="B62" s="15"/>
      <c r="C62" s="15"/>
      <c r="D62" s="15"/>
      <c r="E62" s="15"/>
      <c r="F62" s="15"/>
    </row>
    <row r="63" spans="2:6" x14ac:dyDescent="0.25">
      <c r="B63" s="15"/>
      <c r="C63" s="15"/>
      <c r="D63" s="15"/>
      <c r="E63" s="15"/>
      <c r="F63" s="15"/>
    </row>
    <row r="64" spans="2:6" x14ac:dyDescent="0.25">
      <c r="B64" s="15"/>
      <c r="C64" s="15"/>
      <c r="D64" s="15"/>
      <c r="E64" s="15"/>
      <c r="F64" s="15"/>
    </row>
    <row r="65" spans="2:6" x14ac:dyDescent="0.25">
      <c r="B65" s="15"/>
      <c r="C65" s="15"/>
      <c r="D65" s="15"/>
      <c r="E65" s="15"/>
      <c r="F65" s="15"/>
    </row>
    <row r="66" spans="2:6" x14ac:dyDescent="0.25">
      <c r="B66" s="15"/>
      <c r="C66" s="15"/>
      <c r="D66" s="15"/>
      <c r="E66" s="15"/>
      <c r="F66" s="15"/>
    </row>
    <row r="67" spans="2:6" x14ac:dyDescent="0.25">
      <c r="B67" s="15"/>
      <c r="C67" s="15"/>
      <c r="D67" s="15"/>
      <c r="E67" s="15"/>
      <c r="F67" s="15"/>
    </row>
    <row r="68" spans="2:6" x14ac:dyDescent="0.25">
      <c r="B68" s="15"/>
      <c r="C68" s="15"/>
      <c r="D68" s="15"/>
      <c r="E68" s="15"/>
      <c r="F68" s="15"/>
    </row>
    <row r="69" spans="2:6" x14ac:dyDescent="0.25">
      <c r="B69" s="15"/>
      <c r="C69" s="15"/>
      <c r="D69" s="15"/>
      <c r="E69" s="15"/>
      <c r="F69" s="15"/>
    </row>
    <row r="70" spans="2:6" x14ac:dyDescent="0.25">
      <c r="B70" s="15"/>
      <c r="C70" s="15"/>
      <c r="D70" s="15"/>
      <c r="E70" s="15"/>
      <c r="F70" s="15"/>
    </row>
    <row r="71" spans="2:6" x14ac:dyDescent="0.25">
      <c r="B71" s="15"/>
      <c r="C71" s="15"/>
      <c r="D71" s="15"/>
      <c r="E71" s="15"/>
      <c r="F71" s="15"/>
    </row>
    <row r="72" spans="2:6" x14ac:dyDescent="0.25">
      <c r="B72" s="15"/>
      <c r="C72" s="15"/>
      <c r="D72" s="15"/>
      <c r="E72" s="15"/>
      <c r="F72" s="15"/>
    </row>
    <row r="73" spans="2:6" x14ac:dyDescent="0.25">
      <c r="B73" s="15"/>
      <c r="C73" s="15"/>
      <c r="D73" s="15"/>
      <c r="E73" s="15"/>
      <c r="F73" s="15"/>
    </row>
    <row r="74" spans="2:6" x14ac:dyDescent="0.25">
      <c r="B74" s="15"/>
      <c r="C74" s="15"/>
      <c r="D74" s="15"/>
      <c r="E74" s="15"/>
      <c r="F74" s="15"/>
    </row>
    <row r="75" spans="2:6" x14ac:dyDescent="0.25">
      <c r="B75" s="15"/>
      <c r="C75" s="15"/>
      <c r="D75" s="15"/>
      <c r="E75" s="15"/>
      <c r="F75" s="15"/>
    </row>
    <row r="76" spans="2:6" x14ac:dyDescent="0.25">
      <c r="B76" s="15"/>
      <c r="C76" s="15"/>
      <c r="D76" s="15"/>
      <c r="E76" s="15"/>
      <c r="F76" s="15"/>
    </row>
    <row r="77" spans="2:6" x14ac:dyDescent="0.25">
      <c r="B77" s="15"/>
      <c r="C77" s="15"/>
      <c r="D77" s="15"/>
      <c r="E77" s="15"/>
      <c r="F77" s="15"/>
    </row>
    <row r="78" spans="2:6" x14ac:dyDescent="0.25">
      <c r="B78" s="15"/>
      <c r="C78" s="15"/>
      <c r="D78" s="15"/>
      <c r="E78" s="15"/>
      <c r="F78" s="15"/>
    </row>
    <row r="79" spans="2:6" x14ac:dyDescent="0.25">
      <c r="B79" s="15"/>
      <c r="C79" s="15"/>
      <c r="D79" s="15"/>
      <c r="E79" s="15"/>
      <c r="F79" s="15"/>
    </row>
    <row r="80" spans="2:6" x14ac:dyDescent="0.25">
      <c r="B80" s="15"/>
      <c r="C80" s="15"/>
      <c r="D80" s="15"/>
      <c r="E80" s="15"/>
      <c r="F80" s="15"/>
    </row>
    <row r="81" spans="2:6" x14ac:dyDescent="0.25">
      <c r="B81" s="15"/>
      <c r="C81" s="15"/>
      <c r="D81" s="15"/>
      <c r="E81" s="15"/>
      <c r="F81" s="15"/>
    </row>
    <row r="82" spans="2:6" x14ac:dyDescent="0.25">
      <c r="B82" s="15"/>
      <c r="C82" s="15"/>
      <c r="D82" s="15"/>
      <c r="E82" s="15"/>
      <c r="F82" s="15"/>
    </row>
    <row r="83" spans="2:6" x14ac:dyDescent="0.25">
      <c r="B83" s="15"/>
      <c r="C83" s="15"/>
      <c r="D83" s="15"/>
      <c r="E83" s="15"/>
      <c r="F83" s="15"/>
    </row>
    <row r="84" spans="2:6" x14ac:dyDescent="0.25">
      <c r="B84" s="15"/>
      <c r="C84" s="15"/>
      <c r="D84" s="15"/>
      <c r="E84" s="15"/>
      <c r="F84" s="15"/>
    </row>
    <row r="85" spans="2:6" x14ac:dyDescent="0.25">
      <c r="B85" s="15"/>
      <c r="C85" s="15"/>
      <c r="D85" s="15"/>
      <c r="E85" s="15"/>
      <c r="F85" s="15"/>
    </row>
    <row r="86" spans="2:6" x14ac:dyDescent="0.25">
      <c r="B86" s="15"/>
      <c r="C86" s="15"/>
      <c r="D86" s="15"/>
      <c r="E86" s="15"/>
      <c r="F86" s="15"/>
    </row>
    <row r="87" spans="2:6" x14ac:dyDescent="0.25">
      <c r="B87" s="15"/>
      <c r="C87" s="15"/>
      <c r="D87" s="15"/>
      <c r="E87" s="15"/>
      <c r="F87" s="15"/>
    </row>
    <row r="88" spans="2:6" x14ac:dyDescent="0.25">
      <c r="B88" s="15"/>
      <c r="C88" s="15"/>
      <c r="D88" s="15"/>
      <c r="E88" s="15"/>
      <c r="F88" s="15"/>
    </row>
    <row r="89" spans="2:6" x14ac:dyDescent="0.25">
      <c r="B89" s="15"/>
      <c r="C89" s="15"/>
      <c r="D89" s="15"/>
      <c r="E89" s="15"/>
      <c r="F89" s="15"/>
    </row>
    <row r="90" spans="2:6" x14ac:dyDescent="0.25">
      <c r="B90" s="15"/>
      <c r="C90" s="15"/>
      <c r="D90" s="15"/>
      <c r="E90" s="15"/>
      <c r="F90" s="15"/>
    </row>
    <row r="91" spans="2:6" x14ac:dyDescent="0.25">
      <c r="B91" s="15"/>
      <c r="C91" s="15"/>
      <c r="D91" s="15"/>
      <c r="E91" s="15"/>
      <c r="F91" s="15"/>
    </row>
    <row r="92" spans="2:6" x14ac:dyDescent="0.25">
      <c r="B92" s="15"/>
      <c r="C92" s="15"/>
      <c r="D92" s="15"/>
      <c r="E92" s="15"/>
      <c r="F92" s="15"/>
    </row>
    <row r="93" spans="2:6" x14ac:dyDescent="0.25">
      <c r="B93" s="15"/>
      <c r="C93" s="15"/>
      <c r="D93" s="15"/>
      <c r="E93" s="15"/>
      <c r="F93" s="15"/>
    </row>
    <row r="94" spans="2:6" x14ac:dyDescent="0.25">
      <c r="B94" s="15"/>
      <c r="C94" s="15"/>
      <c r="D94" s="15"/>
      <c r="E94" s="15"/>
      <c r="F94" s="15"/>
    </row>
    <row r="95" spans="2:6" x14ac:dyDescent="0.25">
      <c r="B95" s="15"/>
      <c r="C95" s="15"/>
      <c r="D95" s="15"/>
      <c r="E95" s="15"/>
      <c r="F95" s="15"/>
    </row>
    <row r="96" spans="2:6" x14ac:dyDescent="0.25">
      <c r="B96" s="15"/>
      <c r="C96" s="15"/>
      <c r="D96" s="15"/>
      <c r="E96" s="15"/>
      <c r="F96" s="15"/>
    </row>
    <row r="97" spans="2:6" x14ac:dyDescent="0.25">
      <c r="B97" s="15"/>
      <c r="C97" s="15"/>
      <c r="D97" s="15"/>
      <c r="E97" s="15"/>
      <c r="F97" s="15"/>
    </row>
    <row r="98" spans="2:6" x14ac:dyDescent="0.25">
      <c r="B98" s="15"/>
      <c r="C98" s="15"/>
      <c r="D98" s="15"/>
      <c r="E98" s="15"/>
      <c r="F98" s="15"/>
    </row>
    <row r="99" spans="2:6" x14ac:dyDescent="0.25">
      <c r="B99" s="15"/>
      <c r="C99" s="15"/>
      <c r="D99" s="15"/>
      <c r="E99" s="15"/>
      <c r="F99" s="15"/>
    </row>
    <row r="100" spans="2:6" x14ac:dyDescent="0.25">
      <c r="B100" s="15"/>
      <c r="C100" s="15"/>
      <c r="D100" s="15"/>
      <c r="E100" s="15"/>
      <c r="F100" s="15"/>
    </row>
    <row r="101" spans="2:6" x14ac:dyDescent="0.25">
      <c r="B101" s="15"/>
      <c r="C101" s="15"/>
      <c r="D101" s="15"/>
      <c r="E101" s="15"/>
      <c r="F101" s="15"/>
    </row>
    <row r="102" spans="2:6" x14ac:dyDescent="0.25">
      <c r="B102" s="15"/>
      <c r="C102" s="15"/>
      <c r="D102" s="15"/>
      <c r="E102" s="15"/>
      <c r="F102" s="15"/>
    </row>
    <row r="103" spans="2:6" x14ac:dyDescent="0.25">
      <c r="B103" s="15"/>
      <c r="C103" s="15"/>
      <c r="D103" s="15"/>
      <c r="E103" s="15"/>
      <c r="F103" s="15"/>
    </row>
    <row r="104" spans="2:6" x14ac:dyDescent="0.25">
      <c r="B104" s="15"/>
      <c r="C104" s="15"/>
      <c r="D104" s="15"/>
      <c r="E104" s="15"/>
      <c r="F104" s="15"/>
    </row>
    <row r="105" spans="2:6" x14ac:dyDescent="0.25">
      <c r="B105" s="15"/>
      <c r="C105" s="15"/>
      <c r="D105" s="15"/>
      <c r="E105" s="15"/>
      <c r="F105" s="15"/>
    </row>
    <row r="106" spans="2:6" x14ac:dyDescent="0.25">
      <c r="B106" s="15"/>
      <c r="C106" s="15"/>
      <c r="D106" s="15"/>
      <c r="E106" s="15"/>
      <c r="F106" s="15"/>
    </row>
    <row r="107" spans="2:6" x14ac:dyDescent="0.25">
      <c r="B107" s="15"/>
      <c r="C107" s="15"/>
      <c r="D107" s="15"/>
      <c r="E107" s="15"/>
      <c r="F107" s="15"/>
    </row>
    <row r="108" spans="2:6" x14ac:dyDescent="0.25">
      <c r="B108" s="15"/>
      <c r="C108" s="15"/>
      <c r="D108" s="15"/>
      <c r="E108" s="15"/>
      <c r="F108" s="15"/>
    </row>
    <row r="109" spans="2:6" x14ac:dyDescent="0.25">
      <c r="B109" s="15"/>
      <c r="C109" s="15"/>
      <c r="D109" s="15"/>
      <c r="E109" s="15"/>
      <c r="F109" s="15"/>
    </row>
    <row r="110" spans="2:6" x14ac:dyDescent="0.25">
      <c r="B110" s="15"/>
      <c r="C110" s="15"/>
      <c r="D110" s="15"/>
      <c r="E110" s="15"/>
      <c r="F110" s="15"/>
    </row>
    <row r="111" spans="2:6" x14ac:dyDescent="0.25">
      <c r="B111" s="15"/>
      <c r="C111" s="15"/>
      <c r="D111" s="15"/>
      <c r="E111" s="15"/>
      <c r="F111" s="15"/>
    </row>
    <row r="112" spans="2:6" x14ac:dyDescent="0.25">
      <c r="B112" s="15"/>
      <c r="C112" s="15"/>
      <c r="D112" s="15"/>
      <c r="E112" s="15"/>
      <c r="F112" s="15"/>
    </row>
    <row r="113" spans="2:6" x14ac:dyDescent="0.25">
      <c r="B113" s="15"/>
      <c r="C113" s="15"/>
      <c r="D113" s="15"/>
      <c r="E113" s="15"/>
      <c r="F113" s="15"/>
    </row>
    <row r="114" spans="2:6" x14ac:dyDescent="0.25">
      <c r="B114" s="15"/>
      <c r="C114" s="15"/>
      <c r="D114" s="15"/>
      <c r="E114" s="15"/>
      <c r="F114" s="15"/>
    </row>
    <row r="115" spans="2:6" x14ac:dyDescent="0.25">
      <c r="B115" s="15"/>
      <c r="C115" s="15"/>
      <c r="D115" s="15"/>
      <c r="E115" s="15"/>
      <c r="F115" s="15"/>
    </row>
    <row r="116" spans="2:6" x14ac:dyDescent="0.25">
      <c r="B116" s="15"/>
      <c r="C116" s="15"/>
      <c r="D116" s="15"/>
      <c r="E116" s="15"/>
      <c r="F116" s="15"/>
    </row>
    <row r="117" spans="2:6" x14ac:dyDescent="0.25">
      <c r="B117" s="15"/>
      <c r="C117" s="15"/>
      <c r="D117" s="15"/>
      <c r="E117" s="15"/>
      <c r="F117" s="15"/>
    </row>
    <row r="118" spans="2:6" x14ac:dyDescent="0.25">
      <c r="B118" s="15"/>
      <c r="C118" s="15"/>
      <c r="D118" s="15"/>
      <c r="E118" s="15"/>
      <c r="F118" s="15"/>
    </row>
    <row r="119" spans="2:6" x14ac:dyDescent="0.25">
      <c r="B119" s="15"/>
      <c r="C119" s="15"/>
      <c r="D119" s="15"/>
      <c r="E119" s="15"/>
      <c r="F119" s="15"/>
    </row>
    <row r="120" spans="2:6" x14ac:dyDescent="0.25">
      <c r="B120" s="15"/>
      <c r="C120" s="15"/>
      <c r="D120" s="15"/>
      <c r="E120" s="15"/>
      <c r="F120" s="15"/>
    </row>
    <row r="121" spans="2:6" x14ac:dyDescent="0.25">
      <c r="B121" s="15"/>
      <c r="C121" s="15"/>
      <c r="D121" s="15"/>
      <c r="E121" s="15"/>
      <c r="F121" s="15"/>
    </row>
    <row r="122" spans="2:6" x14ac:dyDescent="0.25">
      <c r="B122" s="15"/>
      <c r="C122" s="15"/>
      <c r="D122" s="15"/>
      <c r="E122" s="15"/>
      <c r="F122" s="15"/>
    </row>
    <row r="123" spans="2:6" x14ac:dyDescent="0.25">
      <c r="B123" s="15"/>
      <c r="C123" s="15"/>
      <c r="D123" s="15"/>
      <c r="E123" s="15"/>
      <c r="F123" s="15"/>
    </row>
    <row r="124" spans="2:6" x14ac:dyDescent="0.25">
      <c r="B124" s="15"/>
      <c r="C124" s="15"/>
      <c r="D124" s="15"/>
      <c r="E124" s="15"/>
      <c r="F124" s="15"/>
    </row>
    <row r="125" spans="2:6" x14ac:dyDescent="0.25">
      <c r="B125" s="15"/>
      <c r="C125" s="15"/>
      <c r="D125" s="15"/>
      <c r="E125" s="15"/>
      <c r="F125" s="15"/>
    </row>
    <row r="126" spans="2:6" x14ac:dyDescent="0.25">
      <c r="B126" s="15"/>
      <c r="C126" s="15"/>
      <c r="D126" s="15"/>
      <c r="E126" s="15"/>
      <c r="F126" s="15"/>
    </row>
    <row r="127" spans="2:6" x14ac:dyDescent="0.25">
      <c r="B127" s="15"/>
      <c r="C127" s="15"/>
      <c r="D127" s="15"/>
      <c r="E127" s="15"/>
      <c r="F127" s="15"/>
    </row>
    <row r="128" spans="2:6" x14ac:dyDescent="0.25">
      <c r="B128" s="15"/>
      <c r="C128" s="15"/>
      <c r="D128" s="15"/>
      <c r="E128" s="15"/>
      <c r="F128" s="15"/>
    </row>
    <row r="129" spans="2:6" x14ac:dyDescent="0.25">
      <c r="B129" s="15"/>
      <c r="C129" s="15"/>
      <c r="D129" s="15"/>
      <c r="E129" s="15"/>
      <c r="F129" s="15"/>
    </row>
    <row r="130" spans="2:6" x14ac:dyDescent="0.25">
      <c r="B130" s="15"/>
      <c r="C130" s="15"/>
      <c r="D130" s="15"/>
      <c r="E130" s="15"/>
      <c r="F130" s="15"/>
    </row>
    <row r="131" spans="2:6" x14ac:dyDescent="0.25">
      <c r="B131" s="15"/>
      <c r="C131" s="15"/>
      <c r="D131" s="15"/>
      <c r="E131" s="15"/>
      <c r="F131" s="15"/>
    </row>
    <row r="132" spans="2:6" x14ac:dyDescent="0.25">
      <c r="B132" s="15"/>
      <c r="C132" s="15"/>
      <c r="D132" s="15"/>
      <c r="E132" s="15"/>
      <c r="F132" s="15"/>
    </row>
    <row r="133" spans="2:6" x14ac:dyDescent="0.25">
      <c r="B133" s="15"/>
      <c r="C133" s="15"/>
      <c r="D133" s="15"/>
      <c r="E133" s="15"/>
      <c r="F133" s="15"/>
    </row>
    <row r="134" spans="2:6" x14ac:dyDescent="0.25">
      <c r="B134" s="15"/>
      <c r="C134" s="15"/>
      <c r="D134" s="15"/>
      <c r="E134" s="15"/>
      <c r="F134" s="15"/>
    </row>
    <row r="135" spans="2:6" x14ac:dyDescent="0.25">
      <c r="B135" s="15"/>
      <c r="C135" s="15"/>
      <c r="D135" s="15"/>
      <c r="E135" s="15"/>
      <c r="F135" s="15"/>
    </row>
    <row r="136" spans="2:6" x14ac:dyDescent="0.25">
      <c r="B136" s="15"/>
      <c r="C136" s="15"/>
      <c r="D136" s="15"/>
      <c r="E136" s="15"/>
      <c r="F136" s="15"/>
    </row>
    <row r="137" spans="2:6" x14ac:dyDescent="0.25">
      <c r="B137" s="15"/>
      <c r="C137" s="15"/>
      <c r="D137" s="15"/>
      <c r="E137" s="15"/>
      <c r="F137" s="15"/>
    </row>
    <row r="138" spans="2:6" x14ac:dyDescent="0.25">
      <c r="B138" s="15"/>
      <c r="C138" s="15"/>
      <c r="D138" s="15"/>
      <c r="E138" s="15"/>
      <c r="F138" s="15"/>
    </row>
    <row r="139" spans="2:6" x14ac:dyDescent="0.25">
      <c r="B139" s="15"/>
      <c r="C139" s="15"/>
      <c r="D139" s="15"/>
      <c r="E139" s="15"/>
      <c r="F139" s="15"/>
    </row>
    <row r="140" spans="2:6" x14ac:dyDescent="0.25">
      <c r="B140" s="15"/>
      <c r="C140" s="15"/>
      <c r="D140" s="15"/>
      <c r="E140" s="15"/>
      <c r="F140" s="15"/>
    </row>
    <row r="141" spans="2:6" x14ac:dyDescent="0.25">
      <c r="B141" s="15"/>
      <c r="C141" s="15"/>
      <c r="D141" s="15"/>
      <c r="E141" s="15"/>
      <c r="F141" s="15"/>
    </row>
    <row r="142" spans="2:6" x14ac:dyDescent="0.25">
      <c r="B142" s="15"/>
      <c r="C142" s="15"/>
      <c r="D142" s="15"/>
      <c r="E142" s="15"/>
      <c r="F142" s="15"/>
    </row>
    <row r="143" spans="2:6" x14ac:dyDescent="0.25">
      <c r="B143" s="15"/>
      <c r="C143" s="15"/>
      <c r="D143" s="15"/>
      <c r="E143" s="15"/>
      <c r="F143" s="15"/>
    </row>
    <row r="144" spans="2:6" x14ac:dyDescent="0.25">
      <c r="B144" s="15"/>
      <c r="C144" s="15"/>
      <c r="D144" s="15"/>
      <c r="E144" s="15"/>
      <c r="F144" s="15"/>
    </row>
    <row r="145" spans="2:6" x14ac:dyDescent="0.25">
      <c r="B145" s="15"/>
      <c r="C145" s="15"/>
      <c r="D145" s="15"/>
      <c r="E145" s="15"/>
      <c r="F145" s="15"/>
    </row>
    <row r="146" spans="2:6" x14ac:dyDescent="0.25">
      <c r="B146" s="15"/>
      <c r="C146" s="15"/>
      <c r="D146" s="15"/>
      <c r="E146" s="15"/>
      <c r="F146" s="15"/>
    </row>
    <row r="147" spans="2:6" x14ac:dyDescent="0.25">
      <c r="B147" s="15"/>
      <c r="C147" s="15"/>
      <c r="D147" s="15"/>
      <c r="E147" s="15"/>
      <c r="F147" s="15"/>
    </row>
    <row r="148" spans="2:6" x14ac:dyDescent="0.25">
      <c r="B148" s="15"/>
      <c r="C148" s="15"/>
      <c r="D148" s="15"/>
      <c r="E148" s="15"/>
      <c r="F148" s="15"/>
    </row>
    <row r="149" spans="2:6" x14ac:dyDescent="0.25">
      <c r="B149" s="15"/>
      <c r="C149" s="15"/>
      <c r="D149" s="15"/>
      <c r="E149" s="15"/>
      <c r="F149" s="15"/>
    </row>
    <row r="150" spans="2:6" x14ac:dyDescent="0.25">
      <c r="B150" s="15"/>
      <c r="C150" s="15"/>
      <c r="D150" s="15"/>
      <c r="E150" s="15"/>
      <c r="F150" s="15"/>
    </row>
    <row r="151" spans="2:6" x14ac:dyDescent="0.25">
      <c r="B151" s="15"/>
      <c r="C151" s="15"/>
      <c r="D151" s="15"/>
      <c r="E151" s="15"/>
      <c r="F151" s="15"/>
    </row>
    <row r="152" spans="2:6" x14ac:dyDescent="0.25">
      <c r="B152" s="15"/>
      <c r="C152" s="15"/>
      <c r="D152" s="15"/>
      <c r="E152" s="15"/>
      <c r="F152" s="15"/>
    </row>
    <row r="153" spans="2:6" x14ac:dyDescent="0.25">
      <c r="B153" s="15"/>
      <c r="C153" s="15"/>
      <c r="D153" s="15"/>
      <c r="E153" s="15"/>
      <c r="F153" s="15"/>
    </row>
    <row r="154" spans="2:6" x14ac:dyDescent="0.25">
      <c r="B154" s="15"/>
      <c r="C154" s="15"/>
      <c r="D154" s="15"/>
      <c r="E154" s="15"/>
      <c r="F154" s="15"/>
    </row>
    <row r="155" spans="2:6" x14ac:dyDescent="0.25">
      <c r="B155" s="15"/>
      <c r="C155" s="15"/>
      <c r="D155" s="15"/>
      <c r="E155" s="15"/>
      <c r="F155" s="15"/>
    </row>
    <row r="156" spans="2:6" x14ac:dyDescent="0.25">
      <c r="B156" s="15"/>
      <c r="C156" s="15"/>
      <c r="D156" s="15"/>
      <c r="E156" s="15"/>
      <c r="F156" s="15"/>
    </row>
    <row r="157" spans="2:6" x14ac:dyDescent="0.25">
      <c r="B157" s="15"/>
      <c r="C157" s="15"/>
      <c r="D157" s="15"/>
      <c r="E157" s="15"/>
      <c r="F157" s="15"/>
    </row>
    <row r="158" spans="2:6" x14ac:dyDescent="0.25">
      <c r="B158" s="15"/>
      <c r="C158" s="15"/>
      <c r="D158" s="15"/>
      <c r="E158" s="15"/>
      <c r="F158" s="15"/>
    </row>
    <row r="159" spans="2:6" x14ac:dyDescent="0.25">
      <c r="B159" s="15"/>
      <c r="C159" s="15"/>
      <c r="D159" s="15"/>
      <c r="E159" s="15"/>
      <c r="F159" s="15"/>
    </row>
    <row r="160" spans="2:6" x14ac:dyDescent="0.25">
      <c r="B160" s="15"/>
      <c r="C160" s="15"/>
      <c r="D160" s="15"/>
      <c r="E160" s="15"/>
      <c r="F160" s="15"/>
    </row>
    <row r="161" spans="2:6" x14ac:dyDescent="0.25">
      <c r="B161" s="15"/>
      <c r="C161" s="15"/>
      <c r="D161" s="15"/>
      <c r="E161" s="15"/>
      <c r="F161" s="15"/>
    </row>
    <row r="162" spans="2:6" x14ac:dyDescent="0.25">
      <c r="B162" s="15"/>
      <c r="C162" s="15"/>
      <c r="D162" s="15"/>
      <c r="E162" s="15"/>
      <c r="F162" s="15"/>
    </row>
    <row r="163" spans="2:6" x14ac:dyDescent="0.25">
      <c r="B163" s="15"/>
      <c r="C163" s="15"/>
      <c r="D163" s="15"/>
      <c r="E163" s="15"/>
      <c r="F163" s="15"/>
    </row>
    <row r="164" spans="2:6" x14ac:dyDescent="0.25">
      <c r="B164" s="15"/>
      <c r="C164" s="15"/>
      <c r="D164" s="15"/>
      <c r="E164" s="15"/>
      <c r="F164" s="15"/>
    </row>
    <row r="165" spans="2:6" x14ac:dyDescent="0.25">
      <c r="B165" s="15"/>
      <c r="C165" s="15"/>
      <c r="D165" s="15"/>
      <c r="E165" s="15"/>
      <c r="F165" s="15"/>
    </row>
    <row r="166" spans="2:6" x14ac:dyDescent="0.25">
      <c r="B166" s="15"/>
      <c r="C166" s="15"/>
      <c r="D166" s="15"/>
      <c r="E166" s="15"/>
      <c r="F166" s="15"/>
    </row>
    <row r="167" spans="2:6" x14ac:dyDescent="0.25">
      <c r="B167" s="15"/>
      <c r="C167" s="15"/>
      <c r="D167" s="15"/>
      <c r="E167" s="15"/>
      <c r="F167" s="15"/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workbookViewId="0">
      <pane xSplit="1" ySplit="7" topLeftCell="B39" activePane="bottomRight" state="frozen"/>
      <selection activeCell="F9" sqref="F9"/>
      <selection pane="topRight" activeCell="F9" sqref="F9"/>
      <selection pane="bottomLeft" activeCell="F9" sqref="F9"/>
      <selection pane="bottomRight" activeCell="F39" sqref="F39"/>
    </sheetView>
  </sheetViews>
  <sheetFormatPr defaultRowHeight="15" x14ac:dyDescent="0.25"/>
  <cols>
    <col min="1" max="1" width="41.28515625" customWidth="1"/>
    <col min="2" max="2" width="13.5703125" customWidth="1"/>
    <col min="3" max="3" width="12.7109375" customWidth="1"/>
    <col min="4" max="4" width="13.28515625" customWidth="1"/>
    <col min="5" max="5" width="12.28515625" customWidth="1"/>
    <col min="6" max="6" width="13" customWidth="1"/>
  </cols>
  <sheetData>
    <row r="1" spans="1:6" x14ac:dyDescent="0.25">
      <c r="A1" s="10" t="s">
        <v>214</v>
      </c>
      <c r="B1" s="11"/>
      <c r="C1" s="11"/>
      <c r="D1" s="11"/>
      <c r="E1" s="11"/>
      <c r="F1" s="11"/>
    </row>
    <row r="2" spans="1:6" x14ac:dyDescent="0.25">
      <c r="A2" s="10" t="s">
        <v>29</v>
      </c>
      <c r="B2" s="11"/>
      <c r="C2" s="11"/>
      <c r="D2" s="11"/>
      <c r="E2" s="11"/>
      <c r="F2" s="11"/>
    </row>
    <row r="3" spans="1:6" x14ac:dyDescent="0.25">
      <c r="A3" s="10" t="s">
        <v>1</v>
      </c>
      <c r="B3" s="11"/>
      <c r="C3" s="11"/>
      <c r="D3" s="11"/>
      <c r="E3" s="11"/>
      <c r="F3" s="11"/>
    </row>
    <row r="4" spans="1:6" x14ac:dyDescent="0.25">
      <c r="A4" s="22" t="s">
        <v>215</v>
      </c>
      <c r="B4" s="11"/>
      <c r="C4" s="11"/>
      <c r="D4" s="11"/>
      <c r="E4" s="11"/>
      <c r="F4" s="11"/>
    </row>
    <row r="5" spans="1:6" x14ac:dyDescent="0.25">
      <c r="A5" s="11"/>
      <c r="B5" s="11"/>
      <c r="C5" s="11" t="s">
        <v>75</v>
      </c>
      <c r="D5" s="11" t="s">
        <v>76</v>
      </c>
      <c r="E5" s="11" t="s">
        <v>77</v>
      </c>
      <c r="F5" s="11"/>
    </row>
    <row r="6" spans="1:6" x14ac:dyDescent="0.25">
      <c r="A6" s="11"/>
      <c r="B6" s="11" t="s">
        <v>35</v>
      </c>
      <c r="C6" s="11" t="s">
        <v>36</v>
      </c>
      <c r="D6" s="11" t="s">
        <v>38</v>
      </c>
      <c r="E6" s="11" t="s">
        <v>79</v>
      </c>
      <c r="F6" s="11"/>
    </row>
    <row r="7" spans="1:6" x14ac:dyDescent="0.25">
      <c r="A7" s="11"/>
      <c r="B7" s="11" t="s">
        <v>40</v>
      </c>
      <c r="C7" s="11" t="s">
        <v>40</v>
      </c>
      <c r="D7" s="11" t="s">
        <v>40</v>
      </c>
      <c r="E7" s="11" t="s">
        <v>80</v>
      </c>
      <c r="F7" s="11" t="s">
        <v>5</v>
      </c>
    </row>
    <row r="8" spans="1:6" x14ac:dyDescent="0.25">
      <c r="A8" s="11" t="s">
        <v>81</v>
      </c>
      <c r="B8" s="11"/>
      <c r="C8" s="11"/>
      <c r="D8" s="11"/>
      <c r="E8" s="11"/>
      <c r="F8" s="11"/>
    </row>
    <row r="9" spans="1:6" x14ac:dyDescent="0.25">
      <c r="A9" t="s">
        <v>82</v>
      </c>
      <c r="B9" s="14">
        <v>94311894</v>
      </c>
      <c r="C9" s="14">
        <v>0</v>
      </c>
      <c r="D9" s="14">
        <v>0</v>
      </c>
      <c r="E9" s="14"/>
      <c r="F9" s="14">
        <f>SUM(B9:E9)</f>
        <v>94311894</v>
      </c>
    </row>
    <row r="10" spans="1:6" x14ac:dyDescent="0.25">
      <c r="A10" t="s">
        <v>83</v>
      </c>
      <c r="B10" s="15">
        <v>2042063</v>
      </c>
      <c r="C10" s="15">
        <v>0</v>
      </c>
      <c r="D10" s="15">
        <v>0</v>
      </c>
      <c r="E10" s="15">
        <v>0</v>
      </c>
      <c r="F10" s="15">
        <f t="shared" ref="F10:F50" si="0">SUM(B10:E10)</f>
        <v>2042063</v>
      </c>
    </row>
    <row r="11" spans="1:6" x14ac:dyDescent="0.25">
      <c r="A11" t="s">
        <v>84</v>
      </c>
      <c r="B11" s="15">
        <v>30558359</v>
      </c>
      <c r="C11" s="15">
        <v>3389498</v>
      </c>
      <c r="D11" s="15">
        <v>8840146</v>
      </c>
      <c r="E11" s="15">
        <v>18238598</v>
      </c>
      <c r="F11" s="15">
        <f t="shared" si="0"/>
        <v>61026601</v>
      </c>
    </row>
    <row r="12" spans="1:6" x14ac:dyDescent="0.25">
      <c r="A12" t="s">
        <v>85</v>
      </c>
      <c r="B12" s="15">
        <v>5210751</v>
      </c>
      <c r="C12" s="15">
        <v>0</v>
      </c>
      <c r="D12" s="15">
        <v>0</v>
      </c>
      <c r="E12" s="15">
        <v>4855159</v>
      </c>
      <c r="F12" s="15">
        <f t="shared" si="0"/>
        <v>10065910</v>
      </c>
    </row>
    <row r="13" spans="1:6" x14ac:dyDescent="0.25">
      <c r="A13" t="s">
        <v>86</v>
      </c>
      <c r="B13" s="15">
        <v>552075</v>
      </c>
      <c r="C13" s="15">
        <v>0</v>
      </c>
      <c r="D13" s="15">
        <v>0</v>
      </c>
      <c r="E13" s="15">
        <v>0</v>
      </c>
      <c r="F13" s="15">
        <f t="shared" si="0"/>
        <v>552075</v>
      </c>
    </row>
    <row r="14" spans="1:6" x14ac:dyDescent="0.25">
      <c r="A14" t="s">
        <v>87</v>
      </c>
      <c r="B14" s="15">
        <v>344491</v>
      </c>
      <c r="C14" s="15">
        <v>0</v>
      </c>
      <c r="D14" s="15">
        <v>0</v>
      </c>
      <c r="E14" s="15">
        <v>29470</v>
      </c>
      <c r="F14" s="15">
        <f t="shared" si="0"/>
        <v>373961</v>
      </c>
    </row>
    <row r="15" spans="1:6" ht="17.25" x14ac:dyDescent="0.4">
      <c r="A15" t="s">
        <v>88</v>
      </c>
      <c r="B15" s="16">
        <v>1035926</v>
      </c>
      <c r="C15" s="16">
        <v>412707</v>
      </c>
      <c r="D15" s="16">
        <v>33228</v>
      </c>
      <c r="E15" s="16">
        <v>180604</v>
      </c>
      <c r="F15" s="16">
        <f t="shared" si="0"/>
        <v>1662465</v>
      </c>
    </row>
    <row r="16" spans="1:6" x14ac:dyDescent="0.25">
      <c r="A16" t="s">
        <v>89</v>
      </c>
      <c r="B16" s="15">
        <f>SUM(B9:B15)</f>
        <v>134055559</v>
      </c>
      <c r="C16" s="15">
        <f>SUM(C9:C15)</f>
        <v>3802205</v>
      </c>
      <c r="D16" s="15">
        <f>SUM(D9:D15)</f>
        <v>8873374</v>
      </c>
      <c r="E16" s="15">
        <f>SUM(E9:E15)</f>
        <v>23303831</v>
      </c>
      <c r="F16" s="15">
        <f t="shared" si="0"/>
        <v>170034969</v>
      </c>
    </row>
    <row r="17" spans="1:6" x14ac:dyDescent="0.25">
      <c r="A17" s="11" t="s">
        <v>90</v>
      </c>
      <c r="B17" s="15"/>
      <c r="C17" s="15"/>
      <c r="D17" s="15"/>
      <c r="E17" s="15"/>
      <c r="F17" s="15" t="s">
        <v>105</v>
      </c>
    </row>
    <row r="18" spans="1:6" x14ac:dyDescent="0.25">
      <c r="A18" t="s">
        <v>91</v>
      </c>
      <c r="B18" s="15"/>
      <c r="C18" s="15"/>
      <c r="D18" s="15"/>
      <c r="E18" s="15"/>
      <c r="F18" s="15" t="s">
        <v>105</v>
      </c>
    </row>
    <row r="19" spans="1:6" x14ac:dyDescent="0.25">
      <c r="A19" t="s">
        <v>92</v>
      </c>
      <c r="B19" s="15">
        <v>14091746</v>
      </c>
      <c r="C19" s="15">
        <v>1025586</v>
      </c>
      <c r="D19" s="15">
        <v>0</v>
      </c>
      <c r="E19" s="15">
        <v>0</v>
      </c>
      <c r="F19" s="15">
        <f t="shared" si="0"/>
        <v>15117332</v>
      </c>
    </row>
    <row r="20" spans="1:6" x14ac:dyDescent="0.25">
      <c r="A20" t="s">
        <v>93</v>
      </c>
      <c r="B20" s="15">
        <v>30415583</v>
      </c>
      <c r="C20" s="15">
        <v>712528</v>
      </c>
      <c r="D20" s="15">
        <v>0</v>
      </c>
      <c r="E20" s="15">
        <v>1103322</v>
      </c>
      <c r="F20" s="15">
        <f t="shared" si="0"/>
        <v>32231433</v>
      </c>
    </row>
    <row r="21" spans="1:6" x14ac:dyDescent="0.25">
      <c r="A21" t="s">
        <v>94</v>
      </c>
      <c r="B21" s="15">
        <v>7570743</v>
      </c>
      <c r="C21" s="15">
        <v>3723628</v>
      </c>
      <c r="D21" s="15">
        <v>0</v>
      </c>
      <c r="E21" s="15">
        <v>12278761</v>
      </c>
      <c r="F21" s="15">
        <f t="shared" si="0"/>
        <v>23573132</v>
      </c>
    </row>
    <row r="22" spans="1:6" x14ac:dyDescent="0.25">
      <c r="A22" t="s">
        <v>95</v>
      </c>
      <c r="B22" s="15">
        <v>5026677</v>
      </c>
      <c r="C22" s="15">
        <v>0</v>
      </c>
      <c r="D22" s="15">
        <v>11846326</v>
      </c>
      <c r="E22" s="15">
        <v>13338969</v>
      </c>
      <c r="F22" s="15">
        <f t="shared" si="0"/>
        <v>30211972</v>
      </c>
    </row>
    <row r="23" spans="1:6" x14ac:dyDescent="0.25">
      <c r="A23" t="s">
        <v>96</v>
      </c>
      <c r="B23" s="15">
        <v>10180840</v>
      </c>
      <c r="C23" s="15">
        <v>342448</v>
      </c>
      <c r="D23" s="15">
        <v>0</v>
      </c>
      <c r="E23" s="15">
        <v>63571</v>
      </c>
      <c r="F23" s="15">
        <f t="shared" si="0"/>
        <v>10586859</v>
      </c>
    </row>
    <row r="24" spans="1:6" x14ac:dyDescent="0.25">
      <c r="A24" t="s">
        <v>97</v>
      </c>
      <c r="B24" s="15">
        <v>41110805</v>
      </c>
      <c r="C24" s="15">
        <v>872738</v>
      </c>
      <c r="D24" s="15">
        <v>0</v>
      </c>
      <c r="E24" s="15">
        <v>0</v>
      </c>
      <c r="F24" s="15">
        <f t="shared" si="0"/>
        <v>41983543</v>
      </c>
    </row>
    <row r="25" spans="1:6" x14ac:dyDescent="0.25">
      <c r="A25" t="s">
        <v>98</v>
      </c>
      <c r="B25" s="15">
        <v>4751424</v>
      </c>
      <c r="C25" s="15">
        <v>7860705</v>
      </c>
      <c r="D25" s="15">
        <v>0</v>
      </c>
      <c r="E25" s="15">
        <v>1099776</v>
      </c>
      <c r="F25" s="15">
        <f t="shared" si="0"/>
        <v>13711905</v>
      </c>
    </row>
    <row r="26" spans="1:6" x14ac:dyDescent="0.25">
      <c r="A26" t="s">
        <v>99</v>
      </c>
      <c r="B26" s="15">
        <v>255994</v>
      </c>
      <c r="C26" s="15">
        <v>0</v>
      </c>
      <c r="D26" s="15">
        <v>0</v>
      </c>
      <c r="E26" s="15">
        <v>0</v>
      </c>
      <c r="F26" s="15">
        <f t="shared" si="0"/>
        <v>255994</v>
      </c>
    </row>
    <row r="27" spans="1:6" x14ac:dyDescent="0.25">
      <c r="A27" t="s">
        <v>100</v>
      </c>
      <c r="B27" s="15">
        <v>0</v>
      </c>
      <c r="C27" s="15">
        <v>0</v>
      </c>
      <c r="D27" s="15">
        <v>0</v>
      </c>
      <c r="E27" s="15">
        <v>0</v>
      </c>
      <c r="F27" s="15">
        <f t="shared" si="0"/>
        <v>0</v>
      </c>
    </row>
    <row r="28" spans="1:6" x14ac:dyDescent="0.25">
      <c r="A28" t="s">
        <v>101</v>
      </c>
      <c r="B28" s="15">
        <v>0</v>
      </c>
      <c r="C28" s="15">
        <v>0</v>
      </c>
      <c r="D28" s="15">
        <v>0</v>
      </c>
      <c r="E28" s="15">
        <v>6611249</v>
      </c>
      <c r="F28" s="15">
        <f t="shared" si="0"/>
        <v>6611249</v>
      </c>
    </row>
    <row r="29" spans="1:6" x14ac:dyDescent="0.25">
      <c r="A29" t="s">
        <v>102</v>
      </c>
      <c r="B29" s="15">
        <v>0</v>
      </c>
      <c r="C29" s="15">
        <v>0</v>
      </c>
      <c r="D29" s="15">
        <v>0</v>
      </c>
      <c r="E29" s="15">
        <v>2855961</v>
      </c>
      <c r="F29" s="15">
        <f t="shared" si="0"/>
        <v>2855961</v>
      </c>
    </row>
    <row r="30" spans="1:6" x14ac:dyDescent="0.25">
      <c r="A30" t="s">
        <v>88</v>
      </c>
      <c r="B30" s="15">
        <v>0</v>
      </c>
      <c r="C30" s="15">
        <v>0</v>
      </c>
      <c r="D30" s="15">
        <v>0</v>
      </c>
      <c r="E30" s="15">
        <v>196062</v>
      </c>
      <c r="F30" s="15">
        <f t="shared" si="0"/>
        <v>196062</v>
      </c>
    </row>
    <row r="31" spans="1:6" ht="17.25" x14ac:dyDescent="0.4">
      <c r="A31" t="s">
        <v>103</v>
      </c>
      <c r="B31" s="16">
        <v>0</v>
      </c>
      <c r="C31" s="16">
        <v>11213317</v>
      </c>
      <c r="D31" s="16">
        <v>0</v>
      </c>
      <c r="E31" s="16">
        <v>0</v>
      </c>
      <c r="F31" s="16">
        <f t="shared" si="0"/>
        <v>11213317</v>
      </c>
    </row>
    <row r="32" spans="1:6" x14ac:dyDescent="0.25">
      <c r="A32" t="s">
        <v>104</v>
      </c>
      <c r="B32" s="15">
        <f>SUM(B19:B31)</f>
        <v>113403812</v>
      </c>
      <c r="C32" s="15">
        <f>SUM(C19:C31)</f>
        <v>25750950</v>
      </c>
      <c r="D32" s="15">
        <f>SUM(D19:D31)</f>
        <v>11846326</v>
      </c>
      <c r="E32" s="15">
        <f>SUM(E19:E31)</f>
        <v>37547671</v>
      </c>
      <c r="F32" s="15">
        <f t="shared" si="0"/>
        <v>188548759</v>
      </c>
    </row>
    <row r="33" spans="1:6" x14ac:dyDescent="0.25">
      <c r="B33" s="15"/>
      <c r="C33" s="15"/>
      <c r="D33" s="15"/>
      <c r="E33" s="15"/>
      <c r="F33" s="15" t="s">
        <v>105</v>
      </c>
    </row>
    <row r="34" spans="1:6" x14ac:dyDescent="0.25">
      <c r="A34" s="11" t="s">
        <v>106</v>
      </c>
      <c r="B34" s="15">
        <f>B16-B32</f>
        <v>20651747</v>
      </c>
      <c r="C34" s="15">
        <f>C16-C32</f>
        <v>-21948745</v>
      </c>
      <c r="D34" s="15">
        <f>D16-D32</f>
        <v>-2972952</v>
      </c>
      <c r="E34" s="15">
        <f>E16-E32</f>
        <v>-14243840</v>
      </c>
      <c r="F34" s="15">
        <f>F16-F32</f>
        <v>-18513790</v>
      </c>
    </row>
    <row r="35" spans="1:6" x14ac:dyDescent="0.25">
      <c r="B35" s="15"/>
      <c r="C35" s="15"/>
      <c r="D35" s="15"/>
      <c r="E35" s="15"/>
      <c r="F35" s="15" t="s">
        <v>105</v>
      </c>
    </row>
    <row r="36" spans="1:6" x14ac:dyDescent="0.25">
      <c r="A36" t="s">
        <v>107</v>
      </c>
      <c r="B36" s="15"/>
      <c r="C36" s="15"/>
      <c r="D36" s="15"/>
      <c r="E36" s="15"/>
      <c r="F36" s="15" t="s">
        <v>105</v>
      </c>
    </row>
    <row r="37" spans="1:6" x14ac:dyDescent="0.25">
      <c r="A37" t="s">
        <v>108</v>
      </c>
      <c r="B37" s="15">
        <v>5407971</v>
      </c>
      <c r="C37" s="15">
        <v>7338669</v>
      </c>
      <c r="D37" s="15">
        <v>2969405</v>
      </c>
      <c r="E37" s="15">
        <v>16162967</v>
      </c>
      <c r="F37" s="15">
        <f t="shared" si="0"/>
        <v>31879012</v>
      </c>
    </row>
    <row r="38" spans="1:6" x14ac:dyDescent="0.25">
      <c r="A38" t="s">
        <v>109</v>
      </c>
      <c r="B38" s="15">
        <v>-26121631</v>
      </c>
      <c r="C38" s="15">
        <v>-543095</v>
      </c>
      <c r="D38" s="15">
        <v>0</v>
      </c>
      <c r="E38" s="15">
        <v>-33437</v>
      </c>
      <c r="F38" s="15">
        <f t="shared" si="0"/>
        <v>-26698163</v>
      </c>
    </row>
    <row r="39" spans="1:6" x14ac:dyDescent="0.25">
      <c r="A39" t="s">
        <v>110</v>
      </c>
      <c r="B39" s="15">
        <v>0</v>
      </c>
      <c r="C39" s="15">
        <v>9133200</v>
      </c>
      <c r="D39" s="15">
        <v>0</v>
      </c>
      <c r="E39" s="15">
        <v>0</v>
      </c>
      <c r="F39" s="15">
        <f t="shared" si="0"/>
        <v>9133200</v>
      </c>
    </row>
    <row r="40" spans="1:6" x14ac:dyDescent="0.25">
      <c r="A40" t="s">
        <v>216</v>
      </c>
      <c r="B40" s="15">
        <v>0</v>
      </c>
      <c r="C40" s="15">
        <v>0</v>
      </c>
      <c r="D40" s="15">
        <v>0</v>
      </c>
      <c r="E40" s="15">
        <v>17737100</v>
      </c>
      <c r="F40" s="15">
        <f t="shared" si="0"/>
        <v>17737100</v>
      </c>
    </row>
    <row r="41" spans="1:6" x14ac:dyDescent="0.25">
      <c r="A41" t="s">
        <v>111</v>
      </c>
      <c r="B41" s="15">
        <v>0</v>
      </c>
      <c r="C41" s="15">
        <v>898495</v>
      </c>
      <c r="D41" s="15">
        <v>0</v>
      </c>
      <c r="E41" s="15">
        <v>2513171</v>
      </c>
      <c r="F41" s="15">
        <f t="shared" si="0"/>
        <v>3411666</v>
      </c>
    </row>
    <row r="42" spans="1:6" x14ac:dyDescent="0.25">
      <c r="A42" t="s">
        <v>217</v>
      </c>
      <c r="B42" s="15">
        <v>0</v>
      </c>
      <c r="C42" s="15">
        <v>0</v>
      </c>
      <c r="D42" s="15">
        <v>0</v>
      </c>
      <c r="E42" s="15">
        <v>-20195331</v>
      </c>
      <c r="F42" s="15">
        <f t="shared" si="0"/>
        <v>-20195331</v>
      </c>
    </row>
    <row r="43" spans="1:6" ht="17.25" x14ac:dyDescent="0.4">
      <c r="A43" t="s">
        <v>218</v>
      </c>
      <c r="B43" s="16">
        <v>0</v>
      </c>
      <c r="C43" s="16">
        <v>352000</v>
      </c>
      <c r="D43" s="16">
        <v>0</v>
      </c>
      <c r="E43" s="16">
        <v>0</v>
      </c>
      <c r="F43" s="16">
        <f t="shared" si="0"/>
        <v>352000</v>
      </c>
    </row>
    <row r="44" spans="1:6" x14ac:dyDescent="0.25">
      <c r="A44" t="s">
        <v>112</v>
      </c>
      <c r="B44" s="15">
        <f>SUM(B37:B43)</f>
        <v>-20713660</v>
      </c>
      <c r="C44" s="15">
        <f>SUM(C37:C43)</f>
        <v>17179269</v>
      </c>
      <c r="D44" s="15">
        <f>SUM(D37:D43)</f>
        <v>2969405</v>
      </c>
      <c r="E44" s="15">
        <f>SUM(E37:E43)</f>
        <v>16184470</v>
      </c>
      <c r="F44" s="15">
        <f t="shared" si="0"/>
        <v>15619484</v>
      </c>
    </row>
    <row r="45" spans="1:6" x14ac:dyDescent="0.25">
      <c r="B45" s="15"/>
      <c r="C45" s="15"/>
      <c r="D45" s="15"/>
      <c r="E45" s="15"/>
      <c r="F45" s="15" t="s">
        <v>105</v>
      </c>
    </row>
    <row r="46" spans="1:6" x14ac:dyDescent="0.25">
      <c r="A46" s="13" t="s">
        <v>113</v>
      </c>
      <c r="B46" s="15">
        <f>B34+B44</f>
        <v>-61913</v>
      </c>
      <c r="C46" s="15">
        <f>C34+C44</f>
        <v>-4769476</v>
      </c>
      <c r="D46" s="15">
        <f>D34+D44</f>
        <v>-3547</v>
      </c>
      <c r="E46" s="15">
        <f>E34+E44</f>
        <v>1940630</v>
      </c>
      <c r="F46" s="15">
        <f t="shared" si="0"/>
        <v>-2894306</v>
      </c>
    </row>
    <row r="47" spans="1:6" x14ac:dyDescent="0.25">
      <c r="B47" s="15"/>
      <c r="C47" s="15"/>
      <c r="D47" s="15"/>
      <c r="E47" s="15"/>
      <c r="F47" s="15" t="s">
        <v>105</v>
      </c>
    </row>
    <row r="48" spans="1:6" x14ac:dyDescent="0.25">
      <c r="A48" t="s">
        <v>114</v>
      </c>
      <c r="B48" s="15">
        <v>40144301</v>
      </c>
      <c r="C48" s="15">
        <v>23259882</v>
      </c>
      <c r="D48" s="15">
        <v>488043</v>
      </c>
      <c r="E48" s="15">
        <v>11509390</v>
      </c>
      <c r="F48" s="15">
        <f t="shared" si="0"/>
        <v>75401616</v>
      </c>
    </row>
    <row r="49" spans="1:6" x14ac:dyDescent="0.25">
      <c r="B49" s="15"/>
      <c r="C49" s="15"/>
      <c r="D49" s="15"/>
      <c r="E49" s="15"/>
      <c r="F49" s="15"/>
    </row>
    <row r="50" spans="1:6" x14ac:dyDescent="0.25">
      <c r="A50" t="s">
        <v>115</v>
      </c>
      <c r="B50" s="15">
        <f>B46+B48</f>
        <v>40082388</v>
      </c>
      <c r="C50" s="15">
        <f>C46+C48</f>
        <v>18490406</v>
      </c>
      <c r="D50" s="15">
        <f>D46+D48</f>
        <v>484496</v>
      </c>
      <c r="E50" s="15">
        <f>E46+E48</f>
        <v>13450020</v>
      </c>
      <c r="F50" s="15">
        <f t="shared" si="0"/>
        <v>72507310</v>
      </c>
    </row>
    <row r="51" spans="1:6" x14ac:dyDescent="0.25">
      <c r="B51" s="15"/>
      <c r="C51" s="15"/>
      <c r="D51" s="15"/>
      <c r="E51" s="15"/>
      <c r="F51" s="15" t="s">
        <v>105</v>
      </c>
    </row>
    <row r="52" spans="1:6" x14ac:dyDescent="0.25">
      <c r="A52" s="13" t="s">
        <v>116</v>
      </c>
      <c r="B52" s="15"/>
      <c r="C52" s="15"/>
      <c r="D52" s="15"/>
      <c r="E52" s="15"/>
      <c r="F52" s="15">
        <f>F46</f>
        <v>-2894306</v>
      </c>
    </row>
    <row r="53" spans="1:6" x14ac:dyDescent="0.25">
      <c r="B53" s="15"/>
      <c r="C53" s="15"/>
      <c r="D53" s="15"/>
      <c r="E53" s="15"/>
      <c r="F53" s="15" t="s">
        <v>105</v>
      </c>
    </row>
    <row r="54" spans="1:6" x14ac:dyDescent="0.25">
      <c r="A54" t="s">
        <v>117</v>
      </c>
      <c r="B54" s="15"/>
      <c r="C54" s="15"/>
      <c r="D54" s="15"/>
      <c r="E54" s="15"/>
      <c r="F54" s="15" t="s">
        <v>105</v>
      </c>
    </row>
    <row r="55" spans="1:6" x14ac:dyDescent="0.25">
      <c r="A55" t="s">
        <v>118</v>
      </c>
      <c r="B55" s="15"/>
      <c r="C55" s="15"/>
      <c r="D55" s="15"/>
      <c r="E55" s="15"/>
      <c r="F55" s="15">
        <v>15554651</v>
      </c>
    </row>
    <row r="56" spans="1:6" x14ac:dyDescent="0.25">
      <c r="A56" t="s">
        <v>119</v>
      </c>
      <c r="B56" s="15"/>
      <c r="C56" s="15"/>
      <c r="D56" s="15"/>
      <c r="E56" s="15"/>
      <c r="F56" s="15">
        <v>-8811928</v>
      </c>
    </row>
    <row r="57" spans="1:6" x14ac:dyDescent="0.25">
      <c r="A57" t="s">
        <v>219</v>
      </c>
      <c r="B57" s="15"/>
      <c r="C57" s="15"/>
      <c r="D57" s="15"/>
      <c r="E57" s="15"/>
      <c r="F57" s="15">
        <v>-239247</v>
      </c>
    </row>
    <row r="58" spans="1:6" x14ac:dyDescent="0.25">
      <c r="A58" t="s">
        <v>220</v>
      </c>
      <c r="B58" s="15"/>
      <c r="C58" s="15"/>
      <c r="D58" s="15"/>
      <c r="E58" s="15"/>
      <c r="F58" s="15">
        <v>252742</v>
      </c>
    </row>
    <row r="59" spans="1:6" x14ac:dyDescent="0.25">
      <c r="A59" t="s">
        <v>221</v>
      </c>
      <c r="B59" s="15"/>
      <c r="C59" s="15"/>
      <c r="D59" s="15"/>
      <c r="E59" s="15"/>
      <c r="F59" s="15">
        <v>-9133200</v>
      </c>
    </row>
    <row r="60" spans="1:6" x14ac:dyDescent="0.25">
      <c r="A60" t="s">
        <v>222</v>
      </c>
      <c r="B60" s="15"/>
      <c r="C60" s="15"/>
      <c r="D60" s="15"/>
      <c r="E60" s="15"/>
      <c r="F60" s="15">
        <v>6611249</v>
      </c>
    </row>
    <row r="61" spans="1:6" x14ac:dyDescent="0.25">
      <c r="A61" t="s">
        <v>123</v>
      </c>
      <c r="B61" s="15"/>
      <c r="C61" s="15"/>
      <c r="D61" s="15"/>
      <c r="E61" s="15"/>
      <c r="F61" s="15">
        <v>-185391</v>
      </c>
    </row>
    <row r="62" spans="1:6" x14ac:dyDescent="0.25">
      <c r="A62" t="s">
        <v>223</v>
      </c>
      <c r="B62" s="15"/>
      <c r="C62" s="15"/>
      <c r="D62" s="15"/>
      <c r="E62" s="15"/>
      <c r="F62" s="15">
        <v>-2443825</v>
      </c>
    </row>
    <row r="63" spans="1:6" x14ac:dyDescent="0.25">
      <c r="A63" t="s">
        <v>224</v>
      </c>
      <c r="B63" s="15"/>
      <c r="C63" s="15"/>
      <c r="D63" s="15"/>
      <c r="E63" s="15"/>
      <c r="F63" s="15">
        <v>-1254745</v>
      </c>
    </row>
    <row r="64" spans="1:6" x14ac:dyDescent="0.25">
      <c r="A64" t="s">
        <v>124</v>
      </c>
      <c r="B64" s="15"/>
      <c r="C64" s="15"/>
      <c r="D64" s="15"/>
      <c r="E64" s="15"/>
      <c r="F64" s="15">
        <v>-97984</v>
      </c>
    </row>
    <row r="65" spans="1:6" ht="17.25" x14ac:dyDescent="0.4">
      <c r="A65" t="s">
        <v>126</v>
      </c>
      <c r="B65" s="15"/>
      <c r="C65" s="15"/>
      <c r="D65" s="15"/>
      <c r="E65" s="15"/>
      <c r="F65" s="16">
        <v>2228391</v>
      </c>
    </row>
    <row r="66" spans="1:6" x14ac:dyDescent="0.25">
      <c r="A66" s="13" t="s">
        <v>127</v>
      </c>
      <c r="B66" s="15"/>
      <c r="C66" s="15"/>
      <c r="D66" s="15"/>
      <c r="E66" s="15"/>
      <c r="F66" s="19">
        <f>SUM(F52:F65)</f>
        <v>-413593</v>
      </c>
    </row>
    <row r="67" spans="1:6" x14ac:dyDescent="0.25">
      <c r="B67" s="15"/>
      <c r="C67" s="15"/>
      <c r="D67" s="15"/>
      <c r="E67" s="15"/>
      <c r="F67" s="15" t="s">
        <v>105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>
      <selection activeCell="B32" sqref="B32"/>
    </sheetView>
  </sheetViews>
  <sheetFormatPr defaultRowHeight="15" x14ac:dyDescent="0.25"/>
  <cols>
    <col min="1" max="1" width="29.28515625" bestFit="1" customWidth="1"/>
    <col min="2" max="2" width="8.85546875" bestFit="1" customWidth="1"/>
  </cols>
  <sheetData>
    <row r="1" spans="1:4" ht="15.75" x14ac:dyDescent="0.25">
      <c r="A1" s="58" t="s">
        <v>225</v>
      </c>
      <c r="B1" s="58"/>
      <c r="C1" s="58"/>
      <c r="D1" s="58"/>
    </row>
    <row r="2" spans="1:4" ht="21" x14ac:dyDescent="0.25">
      <c r="A2" s="59" t="s">
        <v>226</v>
      </c>
      <c r="B2" s="59"/>
    </row>
    <row r="3" spans="1:4" x14ac:dyDescent="0.25">
      <c r="A3" s="40" t="s">
        <v>227</v>
      </c>
      <c r="B3" s="41"/>
    </row>
    <row r="4" spans="1:4" x14ac:dyDescent="0.25">
      <c r="A4" s="42" t="s">
        <v>133</v>
      </c>
      <c r="B4" s="43">
        <v>294203</v>
      </c>
    </row>
    <row r="5" spans="1:4" x14ac:dyDescent="0.25">
      <c r="A5" s="42" t="s">
        <v>42</v>
      </c>
      <c r="B5" s="43">
        <v>1789353</v>
      </c>
    </row>
    <row r="6" spans="1:4" x14ac:dyDescent="0.25">
      <c r="A6" s="42" t="s">
        <v>228</v>
      </c>
      <c r="B6" s="43">
        <v>379756</v>
      </c>
    </row>
    <row r="7" spans="1:4" x14ac:dyDescent="0.25">
      <c r="A7" s="42" t="s">
        <v>229</v>
      </c>
      <c r="B7" s="43">
        <v>21358</v>
      </c>
    </row>
    <row r="8" spans="1:4" x14ac:dyDescent="0.25">
      <c r="A8" s="42" t="s">
        <v>230</v>
      </c>
      <c r="B8" s="43">
        <v>32249</v>
      </c>
    </row>
    <row r="9" spans="1:4" x14ac:dyDescent="0.25">
      <c r="A9" s="42" t="s">
        <v>231</v>
      </c>
      <c r="B9" s="41"/>
    </row>
    <row r="10" spans="1:4" x14ac:dyDescent="0.25">
      <c r="A10" s="42" t="s">
        <v>232</v>
      </c>
      <c r="B10" s="43">
        <v>1993589</v>
      </c>
    </row>
    <row r="11" spans="1:4" ht="15.75" thickBot="1" x14ac:dyDescent="0.3">
      <c r="A11" s="42" t="s">
        <v>233</v>
      </c>
      <c r="B11" s="43">
        <v>2741898</v>
      </c>
    </row>
    <row r="12" spans="1:4" ht="15.75" thickBot="1" x14ac:dyDescent="0.3">
      <c r="A12" s="42" t="s">
        <v>11</v>
      </c>
      <c r="B12" s="44">
        <f>SUM(B4:B11)</f>
        <v>7252406</v>
      </c>
    </row>
    <row r="13" spans="1:4" ht="15.75" thickTop="1" x14ac:dyDescent="0.25">
      <c r="A13" s="41"/>
      <c r="B13" s="41"/>
    </row>
    <row r="14" spans="1:4" x14ac:dyDescent="0.25">
      <c r="A14" s="41"/>
      <c r="B14" s="41"/>
    </row>
    <row r="15" spans="1:4" x14ac:dyDescent="0.25">
      <c r="A15" s="40" t="s">
        <v>234</v>
      </c>
      <c r="B15" s="41"/>
    </row>
    <row r="16" spans="1:4" x14ac:dyDescent="0.25">
      <c r="A16" s="42" t="s">
        <v>51</v>
      </c>
      <c r="B16" s="43">
        <v>97899</v>
      </c>
    </row>
    <row r="17" spans="1:2" x14ac:dyDescent="0.25">
      <c r="A17" s="42" t="s">
        <v>235</v>
      </c>
      <c r="B17" s="43">
        <v>37628</v>
      </c>
    </row>
    <row r="18" spans="1:2" x14ac:dyDescent="0.25">
      <c r="A18" s="42" t="s">
        <v>236</v>
      </c>
      <c r="B18" s="43">
        <v>18460</v>
      </c>
    </row>
    <row r="19" spans="1:2" x14ac:dyDescent="0.25">
      <c r="A19" s="42" t="s">
        <v>237</v>
      </c>
      <c r="B19" s="43">
        <v>90640</v>
      </c>
    </row>
    <row r="20" spans="1:2" x14ac:dyDescent="0.25">
      <c r="A20" s="42" t="s">
        <v>238</v>
      </c>
      <c r="B20" s="43">
        <v>68827</v>
      </c>
    </row>
    <row r="21" spans="1:2" x14ac:dyDescent="0.25">
      <c r="A21" s="42" t="s">
        <v>239</v>
      </c>
      <c r="B21" s="41"/>
    </row>
    <row r="22" spans="1:2" x14ac:dyDescent="0.25">
      <c r="A22" s="42" t="s">
        <v>240</v>
      </c>
      <c r="B22" s="43">
        <v>122171</v>
      </c>
    </row>
    <row r="23" spans="1:2" ht="15.75" thickBot="1" x14ac:dyDescent="0.3">
      <c r="A23" s="42" t="s">
        <v>241</v>
      </c>
      <c r="B23" s="43">
        <v>2440207</v>
      </c>
    </row>
    <row r="24" spans="1:2" ht="15.75" thickBot="1" x14ac:dyDescent="0.3">
      <c r="A24" s="42" t="s">
        <v>15</v>
      </c>
      <c r="B24" s="44">
        <f>SUBTOTAL(9,B16:B23)</f>
        <v>2875832</v>
      </c>
    </row>
    <row r="25" spans="1:2" ht="15.75" thickTop="1" x14ac:dyDescent="0.25">
      <c r="A25" s="41"/>
      <c r="B25" s="41"/>
    </row>
    <row r="26" spans="1:2" x14ac:dyDescent="0.25">
      <c r="A26" s="42" t="s">
        <v>242</v>
      </c>
      <c r="B26" s="41"/>
    </row>
    <row r="27" spans="1:2" x14ac:dyDescent="0.25">
      <c r="A27" s="42" t="s">
        <v>243</v>
      </c>
      <c r="B27" s="43">
        <v>2454765</v>
      </c>
    </row>
    <row r="28" spans="1:2" x14ac:dyDescent="0.25">
      <c r="A28" s="42" t="s">
        <v>244</v>
      </c>
      <c r="B28" s="43">
        <v>930237</v>
      </c>
    </row>
    <row r="29" spans="1:2" ht="15.75" thickBot="1" x14ac:dyDescent="0.3">
      <c r="A29" s="42" t="s">
        <v>245</v>
      </c>
      <c r="B29" s="43">
        <v>991572</v>
      </c>
    </row>
    <row r="30" spans="1:2" ht="15.75" thickBot="1" x14ac:dyDescent="0.3">
      <c r="A30" s="42" t="s">
        <v>246</v>
      </c>
      <c r="B30" s="45">
        <f>SUBTOTAL(9,B27:B29)</f>
        <v>4376574</v>
      </c>
    </row>
    <row r="31" spans="1:2" ht="15.75" thickBot="1" x14ac:dyDescent="0.3">
      <c r="A31" s="41"/>
      <c r="B31" s="41"/>
    </row>
    <row r="32" spans="1:2" ht="15.75" thickBot="1" x14ac:dyDescent="0.3">
      <c r="A32" s="46" t="s">
        <v>247</v>
      </c>
      <c r="B32" s="44">
        <f>SUBTOTAL(9,B16:B30)</f>
        <v>7252406</v>
      </c>
    </row>
    <row r="33" ht="15.75" thickTop="1" x14ac:dyDescent="0.25"/>
  </sheetData>
  <mergeCells count="2">
    <mergeCell ref="A1:D1"/>
    <mergeCell ref="A2:B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>
      <selection activeCell="D13" sqref="D13"/>
    </sheetView>
  </sheetViews>
  <sheetFormatPr defaultRowHeight="15" x14ac:dyDescent="0.25"/>
  <cols>
    <col min="1" max="1" width="29.28515625" bestFit="1" customWidth="1"/>
    <col min="2" max="2" width="16" bestFit="1" customWidth="1"/>
  </cols>
  <sheetData>
    <row r="1" spans="1:4" ht="15.75" x14ac:dyDescent="0.25">
      <c r="A1" s="58" t="s">
        <v>248</v>
      </c>
      <c r="B1" s="58"/>
      <c r="C1" s="58"/>
      <c r="D1" s="58"/>
    </row>
    <row r="2" spans="1:4" ht="21" x14ac:dyDescent="0.25">
      <c r="A2" s="59" t="s">
        <v>249</v>
      </c>
      <c r="B2" s="59"/>
    </row>
    <row r="3" spans="1:4" x14ac:dyDescent="0.25">
      <c r="A3" s="40" t="s">
        <v>227</v>
      </c>
      <c r="B3" s="41"/>
    </row>
    <row r="4" spans="1:4" x14ac:dyDescent="0.25">
      <c r="A4" s="42" t="s">
        <v>133</v>
      </c>
      <c r="B4" s="43">
        <v>150071</v>
      </c>
    </row>
    <row r="5" spans="1:4" x14ac:dyDescent="0.25">
      <c r="A5" s="42" t="s">
        <v>42</v>
      </c>
      <c r="B5" s="43">
        <v>520950</v>
      </c>
    </row>
    <row r="6" spans="1:4" x14ac:dyDescent="0.25">
      <c r="A6" s="42" t="s">
        <v>228</v>
      </c>
      <c r="B6" s="43">
        <v>222793</v>
      </c>
    </row>
    <row r="7" spans="1:4" x14ac:dyDescent="0.25">
      <c r="A7" s="42" t="s">
        <v>229</v>
      </c>
      <c r="B7" s="43">
        <v>18154</v>
      </c>
    </row>
    <row r="8" spans="1:4" x14ac:dyDescent="0.25">
      <c r="A8" s="42" t="s">
        <v>230</v>
      </c>
      <c r="B8" s="43">
        <v>1027412</v>
      </c>
    </row>
    <row r="9" spans="1:4" x14ac:dyDescent="0.25">
      <c r="A9" s="42" t="s">
        <v>231</v>
      </c>
      <c r="B9" s="47"/>
    </row>
    <row r="10" spans="1:4" x14ac:dyDescent="0.25">
      <c r="A10" s="42" t="s">
        <v>232</v>
      </c>
      <c r="B10" s="43">
        <v>1694551</v>
      </c>
    </row>
    <row r="11" spans="1:4" ht="15.75" thickBot="1" x14ac:dyDescent="0.3">
      <c r="A11" s="42" t="s">
        <v>233</v>
      </c>
      <c r="B11" s="43">
        <v>2530613</v>
      </c>
    </row>
    <row r="12" spans="1:4" ht="15.75" thickBot="1" x14ac:dyDescent="0.3">
      <c r="A12" s="42" t="s">
        <v>11</v>
      </c>
      <c r="B12" s="44">
        <f>SUM(B4:B11)</f>
        <v>6164544</v>
      </c>
    </row>
    <row r="13" spans="1:4" ht="15.75" thickTop="1" x14ac:dyDescent="0.25">
      <c r="A13" s="41"/>
      <c r="B13" s="41"/>
    </row>
    <row r="14" spans="1:4" x14ac:dyDescent="0.25">
      <c r="A14" s="41"/>
      <c r="B14" s="41"/>
    </row>
    <row r="15" spans="1:4" x14ac:dyDescent="0.25">
      <c r="A15" s="40" t="s">
        <v>234</v>
      </c>
      <c r="B15" s="41"/>
    </row>
    <row r="16" spans="1:4" x14ac:dyDescent="0.25">
      <c r="A16" s="42" t="s">
        <v>51</v>
      </c>
      <c r="B16" s="43">
        <v>583214</v>
      </c>
    </row>
    <row r="17" spans="1:2" x14ac:dyDescent="0.25">
      <c r="A17" s="42" t="s">
        <v>235</v>
      </c>
      <c r="B17" s="43">
        <v>31984</v>
      </c>
    </row>
    <row r="18" spans="1:2" x14ac:dyDescent="0.25">
      <c r="A18" s="42" t="s">
        <v>236</v>
      </c>
      <c r="B18" s="43">
        <v>35691</v>
      </c>
    </row>
    <row r="19" spans="1:2" x14ac:dyDescent="0.25">
      <c r="A19" s="42" t="s">
        <v>237</v>
      </c>
      <c r="B19" s="43">
        <v>77044</v>
      </c>
    </row>
    <row r="20" spans="1:2" x14ac:dyDescent="0.25">
      <c r="A20" s="42" t="s">
        <v>238</v>
      </c>
      <c r="B20" s="43">
        <v>58503</v>
      </c>
    </row>
    <row r="21" spans="1:2" x14ac:dyDescent="0.25">
      <c r="A21" s="47" t="s">
        <v>250</v>
      </c>
      <c r="B21" s="42" t="s">
        <v>251</v>
      </c>
    </row>
    <row r="22" spans="1:2" x14ac:dyDescent="0.25">
      <c r="A22" s="42" t="s">
        <v>240</v>
      </c>
      <c r="B22" s="43">
        <v>103845</v>
      </c>
    </row>
    <row r="23" spans="1:2" ht="15.75" thickBot="1" x14ac:dyDescent="0.3">
      <c r="A23" s="42" t="s">
        <v>241</v>
      </c>
      <c r="B23" s="43">
        <v>2054176</v>
      </c>
    </row>
    <row r="24" spans="1:2" ht="15.75" thickBot="1" x14ac:dyDescent="0.3">
      <c r="A24" s="42" t="s">
        <v>15</v>
      </c>
      <c r="B24" s="44">
        <f>SUBTOTAL(9,B16:B23)</f>
        <v>2944457</v>
      </c>
    </row>
    <row r="25" spans="1:2" ht="15.75" thickTop="1" x14ac:dyDescent="0.25">
      <c r="A25" s="41"/>
      <c r="B25" s="41"/>
    </row>
    <row r="26" spans="1:2" x14ac:dyDescent="0.25">
      <c r="A26" s="42" t="s">
        <v>242</v>
      </c>
      <c r="B26" s="41"/>
    </row>
    <row r="27" spans="1:2" x14ac:dyDescent="0.25">
      <c r="A27" s="42" t="s">
        <v>243</v>
      </c>
      <c r="B27" s="43">
        <v>586550</v>
      </c>
    </row>
    <row r="28" spans="1:2" x14ac:dyDescent="0.25">
      <c r="A28" s="42" t="s">
        <v>244</v>
      </c>
      <c r="B28" s="43">
        <v>1790701</v>
      </c>
    </row>
    <row r="29" spans="1:2" ht="15.75" thickBot="1" x14ac:dyDescent="0.3">
      <c r="A29" s="42" t="s">
        <v>245</v>
      </c>
      <c r="B29" s="43">
        <v>842836</v>
      </c>
    </row>
    <row r="30" spans="1:2" ht="15.75" thickBot="1" x14ac:dyDescent="0.3">
      <c r="A30" s="42" t="s">
        <v>246</v>
      </c>
      <c r="B30" s="45">
        <f>SUBTOTAL(9,B27:B29)</f>
        <v>3220087</v>
      </c>
    </row>
    <row r="31" spans="1:2" ht="15.75" thickBot="1" x14ac:dyDescent="0.3">
      <c r="A31" s="41"/>
      <c r="B31" s="41"/>
    </row>
    <row r="32" spans="1:2" ht="15.75" thickBot="1" x14ac:dyDescent="0.3">
      <c r="A32" s="46" t="s">
        <v>247</v>
      </c>
      <c r="B32" s="44">
        <f>SUBTOTAL(9,B16:B30)</f>
        <v>6164544</v>
      </c>
    </row>
    <row r="33" ht="15.75" thickTop="1" x14ac:dyDescent="0.25"/>
  </sheetData>
  <mergeCells count="2">
    <mergeCell ref="A1:D1"/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Table 26.1</vt:lpstr>
      <vt:lpstr>Table 26.2</vt:lpstr>
      <vt:lpstr>Table 26.3</vt:lpstr>
      <vt:lpstr>Table 26.4</vt:lpstr>
      <vt:lpstr>Table 26.5</vt:lpstr>
      <vt:lpstr>Table 26.6</vt:lpstr>
      <vt:lpstr>Table 26.7</vt:lpstr>
      <vt:lpstr>Table26.8</vt:lpstr>
      <vt:lpstr>Table 26.9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</dc:creator>
  <cp:lastModifiedBy>Dan</cp:lastModifiedBy>
  <dcterms:created xsi:type="dcterms:W3CDTF">2014-08-08T17:42:06Z</dcterms:created>
  <dcterms:modified xsi:type="dcterms:W3CDTF">2014-08-11T02:59:59Z</dcterms:modified>
</cp:coreProperties>
</file>