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\Dropbox\In Process\BT2e_Dan\Essential Spreadsheets\Tables-Active\"/>
    </mc:Choice>
  </mc:AlternateContent>
  <bookViews>
    <workbookView xWindow="0" yWindow="0" windowWidth="28800" windowHeight="12435"/>
  </bookViews>
  <sheets>
    <sheet name="Index" sheetId="4" r:id="rId1"/>
    <sheet name="Figure29.11" sheetId="3" r:id="rId2"/>
    <sheet name="Exposmooth" sheetId="2" r:id="rId3"/>
    <sheet name="HoltWExposmooth" sheetId="1" r:id="rId4"/>
  </sheets>
  <definedNames>
    <definedName name="Alpha" localSheetId="2">Exposmooth!$T$3</definedName>
    <definedName name="Figure29.1">Exposmooth!$K$2:$L$31</definedName>
    <definedName name="Figure29.12">HoltWExposmooth!$J$2:$R$44</definedName>
    <definedName name="Figure29.7">Exposmooth!$K$2:$M$31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" i="2" l="1"/>
  <c r="K2" i="2"/>
  <c r="R2" i="2" s="1"/>
  <c r="L2" i="2"/>
  <c r="S2" i="2" s="1"/>
  <c r="F3" i="2"/>
  <c r="F4" i="2"/>
  <c r="F5" i="2"/>
  <c r="K5" i="2"/>
  <c r="R5" i="2" s="1"/>
  <c r="L5" i="2"/>
  <c r="S5" i="2" s="1"/>
  <c r="F6" i="2"/>
  <c r="K6" i="2"/>
  <c r="L6" i="2"/>
  <c r="S6" i="2" s="1"/>
  <c r="F7" i="2"/>
  <c r="K7" i="2"/>
  <c r="L7" i="2"/>
  <c r="S7" i="2" s="1"/>
  <c r="F8" i="2"/>
  <c r="K8" i="2"/>
  <c r="L8" i="2"/>
  <c r="F9" i="2"/>
  <c r="K9" i="2"/>
  <c r="R9" i="2" s="1"/>
  <c r="L9" i="2"/>
  <c r="F10" i="2"/>
  <c r="K10" i="2"/>
  <c r="L10" i="2"/>
  <c r="F11" i="2"/>
  <c r="K11" i="2"/>
  <c r="L11" i="2"/>
  <c r="F12" i="2"/>
  <c r="K12" i="2"/>
  <c r="L12" i="2"/>
  <c r="S12" i="2" s="1"/>
  <c r="F13" i="2"/>
  <c r="K13" i="2"/>
  <c r="R13" i="2" s="1"/>
  <c r="L13" i="2"/>
  <c r="F14" i="2"/>
  <c r="K14" i="2"/>
  <c r="L14" i="2"/>
  <c r="F15" i="2"/>
  <c r="K15" i="2"/>
  <c r="R15" i="2" s="1"/>
  <c r="L15" i="2"/>
  <c r="F16" i="2"/>
  <c r="K16" i="2"/>
  <c r="L16" i="2"/>
  <c r="S16" i="2" s="1"/>
  <c r="F17" i="2"/>
  <c r="K17" i="2"/>
  <c r="R17" i="2" s="1"/>
  <c r="L17" i="2"/>
  <c r="F18" i="2"/>
  <c r="K18" i="2"/>
  <c r="L18" i="2"/>
  <c r="F19" i="2"/>
  <c r="K19" i="2"/>
  <c r="R19" i="2" s="1"/>
  <c r="L19" i="2"/>
  <c r="F20" i="2"/>
  <c r="K20" i="2"/>
  <c r="L20" i="2"/>
  <c r="S20" i="2" s="1"/>
  <c r="F21" i="2"/>
  <c r="K21" i="2"/>
  <c r="R21" i="2" s="1"/>
  <c r="L21" i="2"/>
  <c r="F22" i="2"/>
  <c r="K22" i="2"/>
  <c r="L22" i="2"/>
  <c r="F23" i="2"/>
  <c r="K23" i="2"/>
  <c r="R23" i="2" s="1"/>
  <c r="L23" i="2"/>
  <c r="F24" i="2"/>
  <c r="K24" i="2"/>
  <c r="L24" i="2"/>
  <c r="S24" i="2" s="1"/>
  <c r="F25" i="2"/>
  <c r="K25" i="2"/>
  <c r="R25" i="2" s="1"/>
  <c r="L25" i="2"/>
  <c r="F26" i="2"/>
  <c r="K26" i="2"/>
  <c r="L26" i="2"/>
  <c r="F27" i="2"/>
  <c r="K27" i="2"/>
  <c r="R27" i="2" s="1"/>
  <c r="L27" i="2"/>
  <c r="F28" i="2"/>
  <c r="F29" i="2"/>
  <c r="F30" i="2"/>
  <c r="F31" i="2"/>
  <c r="F32" i="2"/>
  <c r="F33" i="2"/>
  <c r="F34" i="2"/>
  <c r="F35" i="2"/>
  <c r="F1" i="1"/>
  <c r="F2" i="1"/>
  <c r="K2" i="1" s="1"/>
  <c r="J2" i="1"/>
  <c r="F3" i="1"/>
  <c r="K8" i="1" s="1"/>
  <c r="F4" i="1"/>
  <c r="K9" i="1" s="1"/>
  <c r="F5" i="1"/>
  <c r="F6" i="1"/>
  <c r="F7" i="1"/>
  <c r="F8" i="1"/>
  <c r="J8" i="1"/>
  <c r="F9" i="1"/>
  <c r="J9" i="1"/>
  <c r="F10" i="1"/>
  <c r="J10" i="1"/>
  <c r="K10" i="1"/>
  <c r="F11" i="1"/>
  <c r="J11" i="1"/>
  <c r="K11" i="1"/>
  <c r="F12" i="1"/>
  <c r="J12" i="1"/>
  <c r="K12" i="1"/>
  <c r="F13" i="1"/>
  <c r="K18" i="1" s="1"/>
  <c r="J13" i="1"/>
  <c r="K13" i="1"/>
  <c r="F14" i="1"/>
  <c r="K19" i="1" s="1"/>
  <c r="J14" i="1"/>
  <c r="K14" i="1"/>
  <c r="L17" i="1" s="1"/>
  <c r="F15" i="1"/>
  <c r="K20" i="1" s="1"/>
  <c r="J15" i="1"/>
  <c r="K15" i="1"/>
  <c r="F16" i="1"/>
  <c r="K21" i="1" s="1"/>
  <c r="J16" i="1"/>
  <c r="K16" i="1"/>
  <c r="F17" i="1"/>
  <c r="K22" i="1" s="1"/>
  <c r="J17" i="1"/>
  <c r="K17" i="1"/>
  <c r="F18" i="1"/>
  <c r="J18" i="1"/>
  <c r="F19" i="1"/>
  <c r="J19" i="1"/>
  <c r="F20" i="1"/>
  <c r="J20" i="1"/>
  <c r="F21" i="1"/>
  <c r="J21" i="1"/>
  <c r="F22" i="1"/>
  <c r="J22" i="1"/>
  <c r="F23" i="1"/>
  <c r="J23" i="1"/>
  <c r="K23" i="1"/>
  <c r="F24" i="1"/>
  <c r="J24" i="1"/>
  <c r="K24" i="1"/>
  <c r="F25" i="1"/>
  <c r="J25" i="1"/>
  <c r="K25" i="1"/>
  <c r="F26" i="1"/>
  <c r="J26" i="1"/>
  <c r="K26" i="1"/>
  <c r="F27" i="1"/>
  <c r="J27" i="1"/>
  <c r="K27" i="1"/>
  <c r="F28" i="1"/>
  <c r="J28" i="1"/>
  <c r="K28" i="1"/>
  <c r="F29" i="1"/>
  <c r="J29" i="1"/>
  <c r="K29" i="1"/>
  <c r="F30" i="1"/>
  <c r="K35" i="1" s="1"/>
  <c r="J30" i="1"/>
  <c r="K30" i="1"/>
  <c r="F31" i="1"/>
  <c r="J31" i="1"/>
  <c r="K31" i="1"/>
  <c r="F32" i="1"/>
  <c r="K37" i="1" s="1"/>
  <c r="J32" i="1"/>
  <c r="K32" i="1"/>
  <c r="F33" i="1"/>
  <c r="J33" i="1"/>
  <c r="K33" i="1"/>
  <c r="F34" i="1"/>
  <c r="K39" i="1" s="1"/>
  <c r="J34" i="1"/>
  <c r="K34" i="1"/>
  <c r="F35" i="1"/>
  <c r="J35" i="1"/>
  <c r="J36" i="1"/>
  <c r="K36" i="1"/>
  <c r="J37" i="1"/>
  <c r="J38" i="1"/>
  <c r="K38" i="1"/>
  <c r="J39" i="1"/>
  <c r="J40" i="1"/>
  <c r="K40" i="1"/>
  <c r="J41" i="1"/>
  <c r="J42" i="1" s="1"/>
  <c r="J43" i="1" s="1"/>
  <c r="J44" i="1" s="1"/>
  <c r="R11" i="2" l="1"/>
  <c r="R10" i="2"/>
  <c r="R8" i="2"/>
  <c r="R7" i="2"/>
  <c r="R6" i="2"/>
  <c r="S27" i="2"/>
  <c r="R26" i="2"/>
  <c r="S25" i="2"/>
  <c r="R24" i="2"/>
  <c r="S23" i="2"/>
  <c r="R22" i="2"/>
  <c r="S21" i="2"/>
  <c r="R20" i="2"/>
  <c r="S19" i="2"/>
  <c r="R18" i="2"/>
  <c r="S17" i="2"/>
  <c r="R16" i="2"/>
  <c r="S15" i="2"/>
  <c r="R14" i="2"/>
  <c r="S13" i="2"/>
  <c r="T6" i="2"/>
  <c r="U6" i="2" s="1"/>
  <c r="R12" i="2"/>
  <c r="T7" i="2"/>
  <c r="U7" i="2" s="1"/>
  <c r="M6" i="2"/>
  <c r="S26" i="2"/>
  <c r="S18" i="2"/>
  <c r="L12" i="1"/>
  <c r="L4" i="1"/>
  <c r="L6" i="1" s="1"/>
  <c r="L3" i="1"/>
  <c r="L5" i="1" s="1"/>
  <c r="N7" i="1" s="1"/>
  <c r="S22" i="2"/>
  <c r="S14" i="2"/>
  <c r="K28" i="2"/>
  <c r="S11" i="2"/>
  <c r="S10" i="2"/>
  <c r="S9" i="2"/>
  <c r="S8" i="2"/>
  <c r="M7" i="2" l="1"/>
  <c r="T8" i="2"/>
  <c r="T9" i="2" s="1"/>
  <c r="T10" i="2" s="1"/>
  <c r="T11" i="2" s="1"/>
  <c r="T12" i="2" s="1"/>
  <c r="T13" i="2" s="1"/>
  <c r="U8" i="2"/>
  <c r="U9" i="2"/>
  <c r="U12" i="2"/>
  <c r="V12" i="2" s="1"/>
  <c r="U10" i="2"/>
  <c r="U11" i="2"/>
  <c r="L7" i="1"/>
  <c r="M7" i="1" s="1"/>
  <c r="O8" i="1" s="1"/>
  <c r="K29" i="2"/>
  <c r="R28" i="2"/>
  <c r="M8" i="2" l="1"/>
  <c r="T14" i="2"/>
  <c r="U13" i="2"/>
  <c r="V13" i="2" s="1"/>
  <c r="K30" i="2"/>
  <c r="R29" i="2"/>
  <c r="M8" i="1"/>
  <c r="P8" i="1"/>
  <c r="M9" i="2" l="1"/>
  <c r="T15" i="2"/>
  <c r="U14" i="2"/>
  <c r="V14" i="2" s="1"/>
  <c r="O9" i="1"/>
  <c r="R30" i="2"/>
  <c r="K31" i="2"/>
  <c r="Q8" i="1"/>
  <c r="N8" i="1"/>
  <c r="M10" i="2" l="1"/>
  <c r="R31" i="2"/>
  <c r="T16" i="2"/>
  <c r="U15" i="2"/>
  <c r="V15" i="2" s="1"/>
  <c r="P9" i="1"/>
  <c r="N9" i="1" s="1"/>
  <c r="M11" i="2" l="1"/>
  <c r="U16" i="2"/>
  <c r="V16" i="2" s="1"/>
  <c r="T17" i="2"/>
  <c r="Q9" i="1"/>
  <c r="M9" i="1"/>
  <c r="O10" i="1" s="1"/>
  <c r="M12" i="2" l="1"/>
  <c r="T18" i="2"/>
  <c r="U17" i="2"/>
  <c r="V17" i="2" s="1"/>
  <c r="M10" i="1"/>
  <c r="P10" i="1"/>
  <c r="N12" i="2" l="1"/>
  <c r="O12" i="2" s="1"/>
  <c r="M13" i="2"/>
  <c r="T19" i="2"/>
  <c r="U18" i="2"/>
  <c r="V18" i="2" s="1"/>
  <c r="Q10" i="1"/>
  <c r="N10" i="1"/>
  <c r="O11" i="1"/>
  <c r="N13" i="2" l="1"/>
  <c r="O13" i="2" s="1"/>
  <c r="M14" i="2"/>
  <c r="T20" i="2"/>
  <c r="U19" i="2"/>
  <c r="V19" i="2" s="1"/>
  <c r="M11" i="1"/>
  <c r="P11" i="1"/>
  <c r="N11" i="1" s="1"/>
  <c r="N14" i="2" l="1"/>
  <c r="O14" i="2" s="1"/>
  <c r="M15" i="2"/>
  <c r="T21" i="2"/>
  <c r="U20" i="2"/>
  <c r="V20" i="2" s="1"/>
  <c r="O12" i="1"/>
  <c r="Q11" i="1"/>
  <c r="N15" i="2" l="1"/>
  <c r="O15" i="2" s="1"/>
  <c r="M16" i="2"/>
  <c r="U21" i="2"/>
  <c r="V21" i="2" s="1"/>
  <c r="T22" i="2"/>
  <c r="P12" i="1"/>
  <c r="M12" i="1"/>
  <c r="M17" i="2" l="1"/>
  <c r="N16" i="2"/>
  <c r="O16" i="2" s="1"/>
  <c r="T23" i="2"/>
  <c r="U22" i="2"/>
  <c r="V22" i="2" s="1"/>
  <c r="O13" i="1"/>
  <c r="Q12" i="1"/>
  <c r="N12" i="1"/>
  <c r="M18" i="2" l="1"/>
  <c r="N17" i="2"/>
  <c r="O17" i="2" s="1"/>
  <c r="T24" i="2"/>
  <c r="U23" i="2"/>
  <c r="P13" i="1"/>
  <c r="Q13" i="1" s="1"/>
  <c r="M19" i="2" l="1"/>
  <c r="N18" i="2"/>
  <c r="O18" i="2" s="1"/>
  <c r="V23" i="2"/>
  <c r="T25" i="2"/>
  <c r="U24" i="2"/>
  <c r="V24" i="2" s="1"/>
  <c r="N13" i="1"/>
  <c r="M13" i="1"/>
  <c r="O14" i="1" s="1"/>
  <c r="M20" i="2" l="1"/>
  <c r="N19" i="2"/>
  <c r="O19" i="2" s="1"/>
  <c r="T26" i="2"/>
  <c r="U25" i="2"/>
  <c r="P14" i="1"/>
  <c r="Q14" i="1" s="1"/>
  <c r="M21" i="2" l="1"/>
  <c r="N20" i="2"/>
  <c r="O20" i="2" s="1"/>
  <c r="V25" i="2"/>
  <c r="T27" i="2"/>
  <c r="U26" i="2"/>
  <c r="V26" i="2" s="1"/>
  <c r="M14" i="1"/>
  <c r="N14" i="1"/>
  <c r="N21" i="2" l="1"/>
  <c r="O21" i="2" s="1"/>
  <c r="M22" i="2"/>
  <c r="T28" i="2"/>
  <c r="T29" i="2" s="1"/>
  <c r="T30" i="2" s="1"/>
  <c r="T31" i="2" s="1"/>
  <c r="U27" i="2"/>
  <c r="O15" i="1"/>
  <c r="M23" i="2" l="1"/>
  <c r="N22" i="2"/>
  <c r="O22" i="2" s="1"/>
  <c r="V27" i="2"/>
  <c r="V3" i="2" s="1"/>
  <c r="V4" i="2" s="1"/>
  <c r="U3" i="2"/>
  <c r="P15" i="1"/>
  <c r="M15" i="1" s="1"/>
  <c r="M24" i="2" l="1"/>
  <c r="N23" i="2"/>
  <c r="O23" i="2" s="1"/>
  <c r="Q15" i="1"/>
  <c r="N15" i="1"/>
  <c r="M25" i="2" l="1"/>
  <c r="N24" i="2"/>
  <c r="O24" i="2" s="1"/>
  <c r="O16" i="1"/>
  <c r="N25" i="2" l="1"/>
  <c r="O25" i="2" s="1"/>
  <c r="M26" i="2"/>
  <c r="P16" i="1"/>
  <c r="M16" i="1"/>
  <c r="M27" i="2" l="1"/>
  <c r="N26" i="2"/>
  <c r="O26" i="2" s="1"/>
  <c r="Q16" i="1"/>
  <c r="N16" i="1"/>
  <c r="N3" i="2" l="1"/>
  <c r="M28" i="2"/>
  <c r="N27" i="2"/>
  <c r="O27" i="2" s="1"/>
  <c r="O3" i="2" s="1"/>
  <c r="O4" i="2" s="1"/>
  <c r="O17" i="1"/>
  <c r="M29" i="2" l="1"/>
  <c r="P17" i="1"/>
  <c r="M30" i="2" l="1"/>
  <c r="Q17" i="1"/>
  <c r="N17" i="1"/>
  <c r="M17" i="1"/>
  <c r="M31" i="2" l="1"/>
  <c r="O18" i="1"/>
  <c r="P18" i="1" l="1"/>
  <c r="Q18" i="1" l="1"/>
  <c r="N18" i="1"/>
  <c r="M18" i="1"/>
  <c r="O19" i="1" s="1"/>
  <c r="P19" i="1" l="1"/>
  <c r="Q19" i="1" s="1"/>
  <c r="N19" i="1"/>
  <c r="M19" i="1" l="1"/>
  <c r="O20" i="1" s="1"/>
  <c r="P20" i="1" l="1"/>
  <c r="Q20" i="1" l="1"/>
  <c r="N20" i="1"/>
  <c r="M20" i="1"/>
  <c r="O21" i="1" s="1"/>
  <c r="P21" i="1" l="1"/>
  <c r="Q21" i="1" s="1"/>
  <c r="N21" i="1" l="1"/>
  <c r="M21" i="1"/>
  <c r="O22" i="1" s="1"/>
  <c r="P22" i="1" l="1"/>
  <c r="Q22" i="1" s="1"/>
  <c r="N22" i="1"/>
  <c r="M22" i="1" l="1"/>
  <c r="O23" i="1" s="1"/>
  <c r="P23" i="1" l="1"/>
  <c r="M23" i="1"/>
  <c r="Q23" i="1" l="1"/>
  <c r="N23" i="1"/>
  <c r="O24" i="1" l="1"/>
  <c r="P24" i="1" l="1"/>
  <c r="M24" i="1" s="1"/>
  <c r="O25" i="1" l="1"/>
  <c r="Q24" i="1"/>
  <c r="N24" i="1"/>
  <c r="P25" i="1" l="1"/>
  <c r="Q25" i="1" s="1"/>
  <c r="M25" i="1"/>
  <c r="N25" i="1" l="1"/>
  <c r="O26" i="1" l="1"/>
  <c r="P26" i="1" l="1"/>
  <c r="M26" i="1"/>
  <c r="Q26" i="1" l="1"/>
  <c r="N26" i="1"/>
  <c r="O27" i="1" l="1"/>
  <c r="P27" i="1" l="1"/>
  <c r="M27" i="1"/>
  <c r="O28" i="1" l="1"/>
  <c r="Q27" i="1"/>
  <c r="N27" i="1"/>
  <c r="P28" i="1" l="1"/>
  <c r="Q28" i="1" s="1"/>
  <c r="M28" i="1" l="1"/>
  <c r="N28" i="1"/>
  <c r="O29" i="1" l="1"/>
  <c r="P29" i="1" l="1"/>
  <c r="M29" i="1"/>
  <c r="Q29" i="1" l="1"/>
  <c r="N29" i="1"/>
  <c r="O30" i="1" l="1"/>
  <c r="P30" i="1" l="1"/>
  <c r="M30" i="1"/>
  <c r="O31" i="1" l="1"/>
  <c r="Q30" i="1"/>
  <c r="N30" i="1"/>
  <c r="P31" i="1" l="1"/>
  <c r="Q31" i="1" s="1"/>
  <c r="M31" i="1" l="1"/>
  <c r="N31" i="1"/>
  <c r="O32" i="1" l="1"/>
  <c r="P32" i="1" l="1"/>
  <c r="M32" i="1"/>
  <c r="Q32" i="1" l="1"/>
  <c r="N32" i="1"/>
  <c r="O33" i="1" l="1"/>
  <c r="P33" i="1" l="1"/>
  <c r="M33" i="1"/>
  <c r="Q33" i="1" l="1"/>
  <c r="N33" i="1"/>
  <c r="O34" i="1" l="1"/>
  <c r="P34" i="1" l="1"/>
  <c r="M34" i="1"/>
  <c r="Q34" i="1" l="1"/>
  <c r="N34" i="1"/>
  <c r="O35" i="1" l="1"/>
  <c r="P35" i="1" l="1"/>
  <c r="Q35" i="1" l="1"/>
  <c r="N35" i="1"/>
  <c r="M35" i="1"/>
  <c r="O36" i="1" l="1"/>
  <c r="P36" i="1" l="1"/>
  <c r="M36" i="1"/>
  <c r="O37" i="1" l="1"/>
  <c r="Q36" i="1"/>
  <c r="N36" i="1"/>
  <c r="P37" i="1" l="1"/>
  <c r="Q37" i="1" s="1"/>
  <c r="M37" i="1" l="1"/>
  <c r="N37" i="1"/>
  <c r="O38" i="1" l="1"/>
  <c r="P38" i="1" l="1"/>
  <c r="Q38" i="1" l="1"/>
  <c r="N38" i="1"/>
  <c r="M38" i="1"/>
  <c r="O39" i="1" s="1"/>
  <c r="P39" i="1" l="1"/>
  <c r="Q39" i="1" s="1"/>
  <c r="N39" i="1" l="1"/>
  <c r="M39" i="1"/>
  <c r="O40" i="1" s="1"/>
  <c r="P40" i="1" l="1"/>
  <c r="M40" i="1"/>
  <c r="O41" i="1" s="1"/>
  <c r="M41" i="1" s="1"/>
  <c r="O42" i="1" s="1"/>
  <c r="M42" i="1" s="1"/>
  <c r="O43" i="1" s="1"/>
  <c r="M43" i="1" s="1"/>
  <c r="O44" i="1" s="1"/>
  <c r="M44" i="1" s="1"/>
  <c r="N40" i="1"/>
  <c r="N41" i="1" s="1"/>
  <c r="N42" i="1" s="1"/>
  <c r="N43" i="1" s="1"/>
  <c r="N44" i="1" s="1"/>
  <c r="Q40" i="1" l="1"/>
  <c r="Q3" i="1" s="1"/>
  <c r="Q4" i="1" s="1"/>
  <c r="P3" i="1"/>
</calcChain>
</file>

<file path=xl/sharedStrings.xml><?xml version="1.0" encoding="utf-8"?>
<sst xmlns="http://schemas.openxmlformats.org/spreadsheetml/2006/main" count="34" uniqueCount="20">
  <si>
    <t xml:space="preserve">   ↘</t>
  </si>
  <si>
    <t>↓</t>
  </si>
  <si>
    <t>→</t>
  </si>
  <si>
    <t>$</t>
  </si>
  <si>
    <t>RMSE</t>
  </si>
  <si>
    <t>$ Thousands</t>
  </si>
  <si>
    <t>Mean</t>
  </si>
  <si>
    <t>$ Millions</t>
  </si>
  <si>
    <t>ErrorSQ</t>
  </si>
  <si>
    <t>Error</t>
  </si>
  <si>
    <t>Forecast</t>
  </si>
  <si>
    <t>β</t>
  </si>
  <si>
    <t>α</t>
  </si>
  <si>
    <t>Initialize</t>
  </si>
  <si>
    <t>Year</t>
  </si>
  <si>
    <t>General Sales</t>
  </si>
  <si>
    <t>Error SQ</t>
  </si>
  <si>
    <t>ESForecast</t>
  </si>
  <si>
    <t>Forfeitures</t>
  </si>
  <si>
    <t>Use the drop down menu above to find available figures in named ranges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</si>
</sst>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0.0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0"/>
      <name val="Calibri"/>
      <family val="2"/>
    </font>
    <font>
      <b/>
      <sz val="10"/>
      <name val="Arial"/>
      <family val="2"/>
    </font>
    <font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43" fontId="0" fillId="0" borderId="0" xfId="1" applyNumberFormat="1" applyFont="1"/>
    <xf numFmtId="164" fontId="0" fillId="0" borderId="0" xfId="1" applyNumberFormat="1" applyFont="1"/>
    <xf numFmtId="43" fontId="0" fillId="0" borderId="0" xfId="0" applyNumberFormat="1"/>
    <xf numFmtId="164" fontId="1" fillId="0" borderId="0" xfId="1" applyNumberFormat="1" applyFont="1"/>
    <xf numFmtId="164" fontId="0" fillId="0" borderId="1" xfId="1" applyNumberFormat="1" applyFont="1" applyBorder="1"/>
    <xf numFmtId="164" fontId="0" fillId="0" borderId="2" xfId="1" applyNumberFormat="1" applyFont="1" applyBorder="1"/>
    <xf numFmtId="0" fontId="0" fillId="0" borderId="2" xfId="0" applyBorder="1"/>
    <xf numFmtId="0" fontId="2" fillId="0" borderId="0" xfId="0" applyFont="1"/>
    <xf numFmtId="43" fontId="0" fillId="0" borderId="3" xfId="0" applyNumberFormat="1" applyBorder="1"/>
    <xf numFmtId="43" fontId="0" fillId="0" borderId="4" xfId="0" applyNumberFormat="1" applyBorder="1"/>
    <xf numFmtId="0" fontId="2" fillId="0" borderId="0" xfId="0" applyFont="1" applyAlignment="1">
      <alignment horizontal="center"/>
    </xf>
    <xf numFmtId="0" fontId="3" fillId="0" borderId="0" xfId="0" applyFont="1"/>
    <xf numFmtId="0" fontId="1" fillId="2" borderId="5" xfId="0" applyFont="1" applyFill="1" applyBorder="1"/>
    <xf numFmtId="0" fontId="0" fillId="2" borderId="6" xfId="0" applyFill="1" applyBorder="1"/>
    <xf numFmtId="0" fontId="1" fillId="0" borderId="0" xfId="0" applyFont="1"/>
    <xf numFmtId="0" fontId="1" fillId="2" borderId="7" xfId="0" applyFont="1" applyFill="1" applyBorder="1"/>
    <xf numFmtId="0" fontId="0" fillId="2" borderId="8" xfId="0" applyFill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9" xfId="0" applyNumberFormat="1" applyBorder="1"/>
    <xf numFmtId="0" fontId="1" fillId="2" borderId="10" xfId="0" applyFont="1" applyFill="1" applyBorder="1"/>
    <xf numFmtId="0" fontId="0" fillId="2" borderId="11" xfId="0" applyFill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164" fontId="0" fillId="0" borderId="0" xfId="1" applyNumberFormat="1" applyFont="1" applyAlignment="1">
      <alignment horizontal="center" wrapText="1"/>
    </xf>
    <xf numFmtId="0" fontId="0" fillId="0" borderId="0" xfId="0" applyAlignment="1">
      <alignment wrapText="1"/>
    </xf>
    <xf numFmtId="0" fontId="1" fillId="3" borderId="0" xfId="0" applyFont="1" applyFill="1"/>
    <xf numFmtId="165" fontId="0" fillId="0" borderId="0" xfId="0" applyNumberFormat="1"/>
    <xf numFmtId="2" fontId="0" fillId="0" borderId="0" xfId="0" applyNumberFormat="1"/>
    <xf numFmtId="165" fontId="0" fillId="0" borderId="0" xfId="1" applyNumberFormat="1" applyFont="1"/>
    <xf numFmtId="164" fontId="0" fillId="0" borderId="0" xfId="0" applyNumberFormat="1"/>
    <xf numFmtId="166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600"/>
              <a:t>Exponential Smoothing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Actual</c:v>
          </c:tx>
          <c:spPr>
            <a:ln w="3492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Exposmooth!$L$5:$L$31</c:f>
              <c:numCache>
                <c:formatCode>_(* #,##0.0_);_(* \(#,##0.0\);_(* "-"??_);_(@_)</c:formatCode>
                <c:ptCount val="27"/>
                <c:pt idx="0">
                  <c:v>7467.5839999999998</c:v>
                </c:pt>
                <c:pt idx="1">
                  <c:v>7356.05</c:v>
                </c:pt>
                <c:pt idx="2">
                  <c:v>6771.0439999999999</c:v>
                </c:pt>
                <c:pt idx="3">
                  <c:v>8737.9580000000005</c:v>
                </c:pt>
                <c:pt idx="4">
                  <c:v>7907.0439999999999</c:v>
                </c:pt>
                <c:pt idx="5">
                  <c:v>6674.6090000000004</c:v>
                </c:pt>
                <c:pt idx="6">
                  <c:v>2816.4569999999999</c:v>
                </c:pt>
                <c:pt idx="7">
                  <c:v>8425.0130000000008</c:v>
                </c:pt>
                <c:pt idx="8">
                  <c:v>4454.1350000000002</c:v>
                </c:pt>
                <c:pt idx="9">
                  <c:v>8887.7690000000002</c:v>
                </c:pt>
                <c:pt idx="10">
                  <c:v>5829.9070000000002</c:v>
                </c:pt>
                <c:pt idx="11">
                  <c:v>7522.0469999999996</c:v>
                </c:pt>
                <c:pt idx="12">
                  <c:v>6726.9970000000003</c:v>
                </c:pt>
                <c:pt idx="13">
                  <c:v>6149.2349999999997</c:v>
                </c:pt>
                <c:pt idx="14">
                  <c:v>8756.7270000000008</c:v>
                </c:pt>
                <c:pt idx="15">
                  <c:v>7035.165</c:v>
                </c:pt>
                <c:pt idx="16">
                  <c:v>5719.6390000000001</c:v>
                </c:pt>
                <c:pt idx="17">
                  <c:v>3355.0659999999998</c:v>
                </c:pt>
                <c:pt idx="18">
                  <c:v>4476.92</c:v>
                </c:pt>
                <c:pt idx="19">
                  <c:v>4182.2839999999997</c:v>
                </c:pt>
                <c:pt idx="20">
                  <c:v>4397.2139999999999</c:v>
                </c:pt>
                <c:pt idx="21">
                  <c:v>3431.0729999999999</c:v>
                </c:pt>
                <c:pt idx="22">
                  <c:v>3885.2260000000001</c:v>
                </c:pt>
              </c:numCache>
            </c:numRef>
          </c:val>
          <c:smooth val="0"/>
        </c:ser>
        <c:ser>
          <c:idx val="1"/>
          <c:order val="1"/>
          <c:tx>
            <c:v>Forecast</c:v>
          </c:tx>
          <c:spPr>
            <a:ln w="349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Exposmooth!$M$5:$M$31</c:f>
              <c:numCache>
                <c:formatCode>_(* #,##0.0_);_(* \(#,##0.0\);_(* "-"??_);_(@_)</c:formatCode>
                <c:ptCount val="27"/>
                <c:pt idx="0" formatCode="General">
                  <c:v>#N/A</c:v>
                </c:pt>
                <c:pt idx="1">
                  <c:v>7467.5839999999998</c:v>
                </c:pt>
                <c:pt idx="2">
                  <c:v>7389.5101999999997</c:v>
                </c:pt>
                <c:pt idx="3">
                  <c:v>6956.5838599999988</c:v>
                </c:pt>
                <c:pt idx="4">
                  <c:v>8203.5457580000002</c:v>
                </c:pt>
                <c:pt idx="5">
                  <c:v>7995.9945273999992</c:v>
                </c:pt>
                <c:pt idx="6">
                  <c:v>7071.0246582199998</c:v>
                </c:pt>
                <c:pt idx="7">
                  <c:v>4092.8272974659994</c:v>
                </c:pt>
                <c:pt idx="8">
                  <c:v>7125.3572892397997</c:v>
                </c:pt>
                <c:pt idx="9">
                  <c:v>5255.5016867719396</c:v>
                </c:pt>
                <c:pt idx="10">
                  <c:v>7798.088806031582</c:v>
                </c:pt>
                <c:pt idx="11">
                  <c:v>6420.3615418094741</c:v>
                </c:pt>
                <c:pt idx="12">
                  <c:v>7191.5413625428419</c:v>
                </c:pt>
                <c:pt idx="13">
                  <c:v>6866.3603087628526</c:v>
                </c:pt>
                <c:pt idx="14">
                  <c:v>6364.3725926288553</c:v>
                </c:pt>
                <c:pt idx="15">
                  <c:v>8039.0206777886569</c:v>
                </c:pt>
                <c:pt idx="16">
                  <c:v>7336.3217033365963</c:v>
                </c:pt>
                <c:pt idx="17">
                  <c:v>6204.6438110009785</c:v>
                </c:pt>
                <c:pt idx="18">
                  <c:v>4209.9393433002933</c:v>
                </c:pt>
                <c:pt idx="19">
                  <c:v>4396.8258029900881</c:v>
                </c:pt>
                <c:pt idx="20">
                  <c:v>4246.6465408970262</c:v>
                </c:pt>
                <c:pt idx="21">
                  <c:v>4352.0437622691079</c:v>
                </c:pt>
                <c:pt idx="22">
                  <c:v>3707.3642286807326</c:v>
                </c:pt>
                <c:pt idx="23">
                  <c:v>3707.3642286807326</c:v>
                </c:pt>
                <c:pt idx="24">
                  <c:v>3707.3642286807326</c:v>
                </c:pt>
                <c:pt idx="25">
                  <c:v>3707.3642286807326</c:v>
                </c:pt>
                <c:pt idx="26">
                  <c:v>3707.3642286807326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4319680"/>
        <c:axId val="368495168"/>
      </c:lineChart>
      <c:catAx>
        <c:axId val="364319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Data Point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8495168"/>
        <c:crosses val="autoZero"/>
        <c:auto val="1"/>
        <c:lblAlgn val="ctr"/>
        <c:lblOffset val="100"/>
        <c:noMultiLvlLbl val="0"/>
      </c:catAx>
      <c:valAx>
        <c:axId val="368495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Value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319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Exponential Smoothing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Actual</c:v>
          </c:tx>
          <c:val>
            <c:numRef>
              <c:f>Exposmooth!$L$5:$L$27</c:f>
              <c:numCache>
                <c:formatCode>_(* #,##0.0_);_(* \(#,##0.0\);_(* "-"??_);_(@_)</c:formatCode>
                <c:ptCount val="23"/>
                <c:pt idx="0">
                  <c:v>7467.5839999999998</c:v>
                </c:pt>
                <c:pt idx="1">
                  <c:v>7356.05</c:v>
                </c:pt>
                <c:pt idx="2">
                  <c:v>6771.0439999999999</c:v>
                </c:pt>
                <c:pt idx="3">
                  <c:v>8737.9580000000005</c:v>
                </c:pt>
                <c:pt idx="4">
                  <c:v>7907.0439999999999</c:v>
                </c:pt>
                <c:pt idx="5">
                  <c:v>6674.6090000000004</c:v>
                </c:pt>
                <c:pt idx="6">
                  <c:v>2816.4569999999999</c:v>
                </c:pt>
                <c:pt idx="7">
                  <c:v>8425.0130000000008</c:v>
                </c:pt>
                <c:pt idx="8">
                  <c:v>4454.1350000000002</c:v>
                </c:pt>
                <c:pt idx="9">
                  <c:v>8887.7690000000002</c:v>
                </c:pt>
                <c:pt idx="10">
                  <c:v>5829.9070000000002</c:v>
                </c:pt>
                <c:pt idx="11">
                  <c:v>7522.0469999999996</c:v>
                </c:pt>
                <c:pt idx="12">
                  <c:v>6726.9970000000003</c:v>
                </c:pt>
                <c:pt idx="13">
                  <c:v>6149.2349999999997</c:v>
                </c:pt>
                <c:pt idx="14">
                  <c:v>8756.7270000000008</c:v>
                </c:pt>
                <c:pt idx="15">
                  <c:v>7035.165</c:v>
                </c:pt>
                <c:pt idx="16">
                  <c:v>5719.6390000000001</c:v>
                </c:pt>
                <c:pt idx="17">
                  <c:v>3355.0659999999998</c:v>
                </c:pt>
                <c:pt idx="18">
                  <c:v>4476.92</c:v>
                </c:pt>
                <c:pt idx="19">
                  <c:v>4182.2839999999997</c:v>
                </c:pt>
                <c:pt idx="20">
                  <c:v>4397.2139999999999</c:v>
                </c:pt>
                <c:pt idx="21">
                  <c:v>3431.0729999999999</c:v>
                </c:pt>
                <c:pt idx="22">
                  <c:v>3885.2260000000001</c:v>
                </c:pt>
              </c:numCache>
            </c:numRef>
          </c:val>
          <c:smooth val="0"/>
        </c:ser>
        <c:ser>
          <c:idx val="1"/>
          <c:order val="1"/>
          <c:tx>
            <c:v>Forecast</c:v>
          </c:tx>
          <c:val>
            <c:numRef>
              <c:f>Exposmooth!$M$5:$M$27</c:f>
              <c:numCache>
                <c:formatCode>_(* #,##0.0_);_(* \(#,##0.0\);_(* "-"??_);_(@_)</c:formatCode>
                <c:ptCount val="23"/>
                <c:pt idx="0" formatCode="General">
                  <c:v>#N/A</c:v>
                </c:pt>
                <c:pt idx="1">
                  <c:v>7467.5839999999998</c:v>
                </c:pt>
                <c:pt idx="2">
                  <c:v>7389.5101999999997</c:v>
                </c:pt>
                <c:pt idx="3">
                  <c:v>6956.5838599999988</c:v>
                </c:pt>
                <c:pt idx="4">
                  <c:v>8203.5457580000002</c:v>
                </c:pt>
                <c:pt idx="5">
                  <c:v>7995.9945273999992</c:v>
                </c:pt>
                <c:pt idx="6">
                  <c:v>7071.0246582199998</c:v>
                </c:pt>
                <c:pt idx="7">
                  <c:v>4092.8272974659994</c:v>
                </c:pt>
                <c:pt idx="8">
                  <c:v>7125.3572892397997</c:v>
                </c:pt>
                <c:pt idx="9">
                  <c:v>5255.5016867719396</c:v>
                </c:pt>
                <c:pt idx="10">
                  <c:v>7798.088806031582</c:v>
                </c:pt>
                <c:pt idx="11">
                  <c:v>6420.3615418094741</c:v>
                </c:pt>
                <c:pt idx="12">
                  <c:v>7191.5413625428419</c:v>
                </c:pt>
                <c:pt idx="13">
                  <c:v>6866.3603087628526</c:v>
                </c:pt>
                <c:pt idx="14">
                  <c:v>6364.3725926288553</c:v>
                </c:pt>
                <c:pt idx="15">
                  <c:v>8039.0206777886569</c:v>
                </c:pt>
                <c:pt idx="16">
                  <c:v>7336.3217033365963</c:v>
                </c:pt>
                <c:pt idx="17">
                  <c:v>6204.6438110009785</c:v>
                </c:pt>
                <c:pt idx="18">
                  <c:v>4209.9393433002933</c:v>
                </c:pt>
                <c:pt idx="19">
                  <c:v>4396.8258029900881</c:v>
                </c:pt>
                <c:pt idx="20">
                  <c:v>4246.6465408970262</c:v>
                </c:pt>
                <c:pt idx="21">
                  <c:v>4352.0437622691079</c:v>
                </c:pt>
                <c:pt idx="22">
                  <c:v>3707.3642286807326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492928"/>
        <c:axId val="368494608"/>
      </c:lineChart>
      <c:catAx>
        <c:axId val="36849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Data Point</a:t>
                </a:r>
              </a:p>
            </c:rich>
          </c:tx>
          <c:overlay val="0"/>
        </c:title>
        <c:majorTickMark val="out"/>
        <c:minorTickMark val="none"/>
        <c:tickLblPos val="nextTo"/>
        <c:crossAx val="368494608"/>
        <c:crosses val="autoZero"/>
        <c:auto val="1"/>
        <c:lblAlgn val="ctr"/>
        <c:lblOffset val="100"/>
        <c:noMultiLvlLbl val="0"/>
      </c:catAx>
      <c:valAx>
        <c:axId val="368494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Value</a:t>
                </a:r>
              </a:p>
            </c:rich>
          </c:tx>
          <c:overlay val="0"/>
        </c:title>
        <c:numFmt formatCode="_(* #,##0.0_);_(* \(#,##0.0\);_(* &quot;-&quot;??_);_(@_)" sourceLinked="1"/>
        <c:majorTickMark val="out"/>
        <c:minorTickMark val="none"/>
        <c:tickLblPos val="nextTo"/>
        <c:crossAx val="3684929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Exponential Smoothing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Actual</c:v>
          </c:tx>
          <c:val>
            <c:numRef>
              <c:f>Exposmooth!$L$5:$L$27</c:f>
              <c:numCache>
                <c:formatCode>_(* #,##0.0_);_(* \(#,##0.0\);_(* "-"??_);_(@_)</c:formatCode>
                <c:ptCount val="23"/>
                <c:pt idx="0">
                  <c:v>7467.5839999999998</c:v>
                </c:pt>
                <c:pt idx="1">
                  <c:v>7356.05</c:v>
                </c:pt>
                <c:pt idx="2">
                  <c:v>6771.0439999999999</c:v>
                </c:pt>
                <c:pt idx="3">
                  <c:v>8737.9580000000005</c:v>
                </c:pt>
                <c:pt idx="4">
                  <c:v>7907.0439999999999</c:v>
                </c:pt>
                <c:pt idx="5">
                  <c:v>6674.6090000000004</c:v>
                </c:pt>
                <c:pt idx="6">
                  <c:v>2816.4569999999999</c:v>
                </c:pt>
                <c:pt idx="7">
                  <c:v>8425.0130000000008</c:v>
                </c:pt>
                <c:pt idx="8">
                  <c:v>4454.1350000000002</c:v>
                </c:pt>
                <c:pt idx="9">
                  <c:v>8887.7690000000002</c:v>
                </c:pt>
                <c:pt idx="10">
                  <c:v>5829.9070000000002</c:v>
                </c:pt>
                <c:pt idx="11">
                  <c:v>7522.0469999999996</c:v>
                </c:pt>
                <c:pt idx="12">
                  <c:v>6726.9970000000003</c:v>
                </c:pt>
                <c:pt idx="13">
                  <c:v>6149.2349999999997</c:v>
                </c:pt>
                <c:pt idx="14">
                  <c:v>8756.7270000000008</c:v>
                </c:pt>
                <c:pt idx="15">
                  <c:v>7035.165</c:v>
                </c:pt>
                <c:pt idx="16">
                  <c:v>5719.6390000000001</c:v>
                </c:pt>
                <c:pt idx="17">
                  <c:v>3355.0659999999998</c:v>
                </c:pt>
                <c:pt idx="18">
                  <c:v>4476.92</c:v>
                </c:pt>
                <c:pt idx="19">
                  <c:v>4182.2839999999997</c:v>
                </c:pt>
                <c:pt idx="20">
                  <c:v>4397.2139999999999</c:v>
                </c:pt>
                <c:pt idx="21">
                  <c:v>3431.0729999999999</c:v>
                </c:pt>
                <c:pt idx="22">
                  <c:v>3885.2260000000001</c:v>
                </c:pt>
              </c:numCache>
            </c:numRef>
          </c:val>
          <c:smooth val="0"/>
        </c:ser>
        <c:ser>
          <c:idx val="1"/>
          <c:order val="1"/>
          <c:tx>
            <c:v>Forecast</c:v>
          </c:tx>
          <c:val>
            <c:numRef>
              <c:f>Exposmooth!$T$5:$T$27</c:f>
              <c:numCache>
                <c:formatCode>_(* #,##0.0_);_(* \(#,##0.0\);_(* "-"??_);_(@_)</c:formatCode>
                <c:ptCount val="23"/>
                <c:pt idx="0" formatCode="General">
                  <c:v>#N/A</c:v>
                </c:pt>
                <c:pt idx="1">
                  <c:v>7467.5839999999998</c:v>
                </c:pt>
                <c:pt idx="2" formatCode="General">
                  <c:v>7435.2391399999997</c:v>
                </c:pt>
                <c:pt idx="3" formatCode="General">
                  <c:v>7242.6225493999991</c:v>
                </c:pt>
                <c:pt idx="4" formatCode="General">
                  <c:v>7676.2698300739985</c:v>
                </c:pt>
                <c:pt idx="5" formatCode="General">
                  <c:v>7743.194339352538</c:v>
                </c:pt>
                <c:pt idx="6" formatCode="General">
                  <c:v>7433.3045909403008</c:v>
                </c:pt>
                <c:pt idx="7" formatCode="General">
                  <c:v>6094.4187895676132</c:v>
                </c:pt>
                <c:pt idx="8" formatCode="General">
                  <c:v>6770.2911105930052</c:v>
                </c:pt>
                <c:pt idx="9" formatCode="General">
                  <c:v>6098.6058385210326</c:v>
                </c:pt>
                <c:pt idx="10" formatCode="General">
                  <c:v>6907.463155349933</c:v>
                </c:pt>
                <c:pt idx="11" formatCode="General">
                  <c:v>6594.9718702984519</c:v>
                </c:pt>
                <c:pt idx="12" formatCode="General">
                  <c:v>6863.8236579119002</c:v>
                </c:pt>
                <c:pt idx="13" formatCode="General">
                  <c:v>6824.1439271174486</c:v>
                </c:pt>
                <c:pt idx="14" formatCode="General">
                  <c:v>6628.4203382533888</c:v>
                </c:pt>
                <c:pt idx="15" formatCode="General">
                  <c:v>7245.6292701599068</c:v>
                </c:pt>
                <c:pt idx="16" formatCode="General">
                  <c:v>7184.5946318135329</c:v>
                </c:pt>
                <c:pt idx="17" formatCode="General">
                  <c:v>6759.7574985876081</c:v>
                </c:pt>
                <c:pt idx="18" formatCode="General">
                  <c:v>5772.396963997202</c:v>
                </c:pt>
                <c:pt idx="19" formatCode="General">
                  <c:v>5396.7086444380129</c:v>
                </c:pt>
                <c:pt idx="20" formatCode="General">
                  <c:v>5044.5254975509888</c:v>
                </c:pt>
                <c:pt idx="21" formatCode="General">
                  <c:v>4856.8051632612023</c:v>
                </c:pt>
                <c:pt idx="22" formatCode="General">
                  <c:v>4443.3428359154532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0283104"/>
        <c:axId val="360283664"/>
      </c:lineChart>
      <c:catAx>
        <c:axId val="360283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Data Point</a:t>
                </a:r>
              </a:p>
            </c:rich>
          </c:tx>
          <c:overlay val="0"/>
        </c:title>
        <c:majorTickMark val="out"/>
        <c:minorTickMark val="none"/>
        <c:tickLblPos val="nextTo"/>
        <c:crossAx val="360283664"/>
        <c:crosses val="autoZero"/>
        <c:auto val="1"/>
        <c:lblAlgn val="ctr"/>
        <c:lblOffset val="100"/>
        <c:noMultiLvlLbl val="0"/>
      </c:catAx>
      <c:valAx>
        <c:axId val="360283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Value</a:t>
                </a:r>
              </a:p>
            </c:rich>
          </c:tx>
          <c:overlay val="0"/>
        </c:title>
        <c:numFmt formatCode="_(* #,##0.0_);_(* \(#,##0.0\);_(* &quot;-&quot;??_);_(@_)" sourceLinked="1"/>
        <c:majorTickMark val="out"/>
        <c:minorTickMark val="none"/>
        <c:tickLblPos val="nextTo"/>
        <c:crossAx val="3602831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1400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371475</xdr:colOff>
      <xdr:row>4</xdr:row>
      <xdr:rowOff>104774</xdr:rowOff>
    </xdr:from>
    <xdr:to>
      <xdr:col>37</xdr:col>
      <xdr:colOff>0</xdr:colOff>
      <xdr:row>25</xdr:row>
      <xdr:rowOff>123824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295275</xdr:colOff>
      <xdr:row>26</xdr:row>
      <xdr:rowOff>114299</xdr:rowOff>
    </xdr:from>
    <xdr:to>
      <xdr:col>36</xdr:col>
      <xdr:colOff>600075</xdr:colOff>
      <xdr:row>47</xdr:row>
      <xdr:rowOff>38099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"/>
  <sheetData>
    <row r="1" spans="1:1" x14ac:dyDescent="0.2">
      <c r="A1" t="s">
        <v>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1"/>
  <sheetViews>
    <sheetView workbookViewId="0">
      <selection activeCell="K2" sqref="K2:M31"/>
    </sheetView>
  </sheetViews>
  <sheetFormatPr defaultRowHeight="12.75" x14ac:dyDescent="0.2"/>
  <cols>
    <col min="4" max="4" width="12.28515625" bestFit="1" customWidth="1"/>
    <col min="6" max="6" width="13.7109375" customWidth="1"/>
    <col min="7" max="7" width="9.85546875" customWidth="1"/>
    <col min="12" max="12" width="12.28515625" customWidth="1"/>
    <col min="13" max="13" width="10.85546875" bestFit="1" customWidth="1"/>
    <col min="14" max="14" width="8.85546875" bestFit="1" customWidth="1"/>
    <col min="15" max="15" width="12.85546875" bestFit="1" customWidth="1"/>
    <col min="19" max="20" width="11.7109375" customWidth="1"/>
    <col min="22" max="22" width="12.85546875" bestFit="1" customWidth="1"/>
    <col min="25" max="25" width="9.85546875" bestFit="1" customWidth="1"/>
  </cols>
  <sheetData>
    <row r="1" spans="1:30" x14ac:dyDescent="0.2">
      <c r="C1" s="15"/>
      <c r="D1" s="30"/>
      <c r="E1" s="15"/>
      <c r="F1" s="23" t="str">
        <f>IF(D3&gt;A3,B3,IF(D3&gt;A4,B4,B5))</f>
        <v>$ Millions</v>
      </c>
      <c r="L1">
        <v>1000</v>
      </c>
    </row>
    <row r="2" spans="1:30" s="29" customFormat="1" x14ac:dyDescent="0.2">
      <c r="C2" s="29">
        <v>2</v>
      </c>
      <c r="D2" s="28" t="s">
        <v>18</v>
      </c>
      <c r="E2" s="27" t="s">
        <v>14</v>
      </c>
      <c r="F2" s="26" t="s">
        <v>18</v>
      </c>
      <c r="K2" s="29" t="str">
        <f>E2</f>
        <v>Year</v>
      </c>
      <c r="L2" s="29" t="str">
        <f>F2</f>
        <v>Forfeitures</v>
      </c>
      <c r="M2" s="29" t="s">
        <v>17</v>
      </c>
      <c r="N2" s="29" t="s">
        <v>9</v>
      </c>
      <c r="O2" s="29" t="s">
        <v>16</v>
      </c>
      <c r="R2" s="29" t="str">
        <f>K2</f>
        <v>Year</v>
      </c>
      <c r="S2" s="29" t="str">
        <f>L2</f>
        <v>Forfeitures</v>
      </c>
      <c r="T2" s="29" t="s">
        <v>17</v>
      </c>
      <c r="U2" s="29" t="s">
        <v>9</v>
      </c>
      <c r="V2" s="29" t="s">
        <v>16</v>
      </c>
      <c r="AC2" s="3"/>
      <c r="AD2" s="3"/>
    </row>
    <row r="3" spans="1:30" x14ac:dyDescent="0.2">
      <c r="A3" s="22">
        <v>1000000</v>
      </c>
      <c r="B3" s="21" t="s">
        <v>7</v>
      </c>
      <c r="C3">
        <v>3</v>
      </c>
      <c r="D3" s="4">
        <v>2158856</v>
      </c>
      <c r="E3">
        <v>1980</v>
      </c>
      <c r="F3" s="2">
        <f t="shared" ref="F3:F35" si="0">IF(D3&gt;$A$3,D3/$A$3,IF(D3&gt;$A$4,D3/$A$4,D3))</f>
        <v>2.1588560000000001</v>
      </c>
      <c r="L3" s="33"/>
      <c r="N3" s="31">
        <f>AVERAGE(N9:N37)</f>
        <v>-23.299984719801444</v>
      </c>
      <c r="O3" s="31">
        <f>AVERAGE(O9:O37)</f>
        <v>3962424.3640828091</v>
      </c>
      <c r="P3" t="s">
        <v>6</v>
      </c>
      <c r="S3" s="33"/>
      <c r="U3" s="31">
        <f>AVERAGE(U9:U37)</f>
        <v>-616.11268177386921</v>
      </c>
      <c r="V3" s="31">
        <f>AVERAGE(V9:V37)</f>
        <v>2831175.5638221619</v>
      </c>
      <c r="W3" t="s">
        <v>6</v>
      </c>
    </row>
    <row r="4" spans="1:30" x14ac:dyDescent="0.2">
      <c r="A4" s="17">
        <v>1000</v>
      </c>
      <c r="B4" s="16" t="s">
        <v>5</v>
      </c>
      <c r="C4">
        <v>4</v>
      </c>
      <c r="D4" s="4">
        <v>2636992</v>
      </c>
      <c r="E4">
        <v>1981</v>
      </c>
      <c r="F4" s="2">
        <f t="shared" si="0"/>
        <v>2.6369919999999998</v>
      </c>
      <c r="H4" s="34"/>
      <c r="L4" s="33"/>
      <c r="N4" s="31"/>
      <c r="O4" s="31">
        <f>SQRT(O3)</f>
        <v>1990.5839254055099</v>
      </c>
      <c r="P4" t="s">
        <v>4</v>
      </c>
      <c r="S4" s="33"/>
      <c r="U4" s="31"/>
      <c r="V4" s="31">
        <f>SQRT(V3)</f>
        <v>1682.6097479279508</v>
      </c>
      <c r="W4" t="s">
        <v>4</v>
      </c>
    </row>
    <row r="5" spans="1:30" x14ac:dyDescent="0.2">
      <c r="A5" s="14"/>
      <c r="B5" s="13" t="s">
        <v>3</v>
      </c>
      <c r="C5">
        <v>5</v>
      </c>
      <c r="D5" s="4">
        <v>2841888</v>
      </c>
      <c r="E5">
        <v>1982</v>
      </c>
      <c r="F5" s="2">
        <f t="shared" si="0"/>
        <v>2.841888</v>
      </c>
      <c r="K5">
        <f t="shared" ref="K5:K27" si="1">E13</f>
        <v>1990</v>
      </c>
      <c r="L5" s="33">
        <f t="shared" ref="L5:L27" si="2">D13/$L$1</f>
        <v>7467.5839999999998</v>
      </c>
      <c r="M5" t="e">
        <v>#N/A</v>
      </c>
      <c r="R5">
        <f t="shared" ref="R5:R27" si="3">K5</f>
        <v>1990</v>
      </c>
      <c r="S5" s="33">
        <f t="shared" ref="S5:S27" si="4">L5</f>
        <v>7467.5839999999998</v>
      </c>
      <c r="T5" t="e">
        <v>#N/A</v>
      </c>
    </row>
    <row r="6" spans="1:30" x14ac:dyDescent="0.2">
      <c r="C6">
        <v>6</v>
      </c>
      <c r="D6" s="4">
        <v>2473208</v>
      </c>
      <c r="E6">
        <v>1983</v>
      </c>
      <c r="F6" s="2">
        <f t="shared" si="0"/>
        <v>2.4732080000000001</v>
      </c>
      <c r="K6">
        <f t="shared" si="1"/>
        <v>1991</v>
      </c>
      <c r="L6" s="33">
        <f t="shared" si="2"/>
        <v>7356.05</v>
      </c>
      <c r="M6" s="31">
        <f>L5</f>
        <v>7467.5839999999998</v>
      </c>
      <c r="N6" s="34"/>
      <c r="O6" s="31"/>
      <c r="R6">
        <f t="shared" si="3"/>
        <v>1991</v>
      </c>
      <c r="S6" s="33">
        <f t="shared" si="4"/>
        <v>7356.05</v>
      </c>
      <c r="T6" s="31">
        <f>L5</f>
        <v>7467.5839999999998</v>
      </c>
      <c r="U6" s="34">
        <f t="shared" ref="U6:U27" si="5">S6-T6</f>
        <v>-111.53399999999965</v>
      </c>
      <c r="V6" s="31"/>
      <c r="X6" s="31"/>
    </row>
    <row r="7" spans="1:30" x14ac:dyDescent="0.2">
      <c r="C7">
        <v>7</v>
      </c>
      <c r="D7" s="4">
        <v>4825765</v>
      </c>
      <c r="E7">
        <v>1984</v>
      </c>
      <c r="F7" s="2">
        <f t="shared" si="0"/>
        <v>4.8257649999999996</v>
      </c>
      <c r="K7">
        <f t="shared" si="1"/>
        <v>1992</v>
      </c>
      <c r="L7" s="33">
        <f t="shared" si="2"/>
        <v>6771.0439999999999</v>
      </c>
      <c r="M7" s="31">
        <f t="shared" ref="M7:M27" si="6">0.7*L6+0.3*M6</f>
        <v>7389.5101999999997</v>
      </c>
      <c r="N7" s="34"/>
      <c r="O7" s="31"/>
      <c r="R7">
        <f t="shared" si="3"/>
        <v>1992</v>
      </c>
      <c r="S7" s="33">
        <f t="shared" si="4"/>
        <v>6771.0439999999999</v>
      </c>
      <c r="T7">
        <f t="shared" ref="T7:T27" si="7">0.29*L6+0.71*T6</f>
        <v>7435.2391399999997</v>
      </c>
      <c r="U7" s="34">
        <f t="shared" si="5"/>
        <v>-664.19513999999981</v>
      </c>
      <c r="V7" s="31"/>
      <c r="X7" s="31"/>
    </row>
    <row r="8" spans="1:30" x14ac:dyDescent="0.2">
      <c r="C8">
        <v>8</v>
      </c>
      <c r="D8" s="4">
        <v>3016595</v>
      </c>
      <c r="E8">
        <v>1985</v>
      </c>
      <c r="F8" s="2">
        <f t="shared" si="0"/>
        <v>3.0165950000000001</v>
      </c>
      <c r="K8">
        <f t="shared" si="1"/>
        <v>1993</v>
      </c>
      <c r="L8" s="33">
        <f t="shared" si="2"/>
        <v>8737.9580000000005</v>
      </c>
      <c r="M8" s="31">
        <f t="shared" si="6"/>
        <v>6956.5838599999988</v>
      </c>
      <c r="N8" s="34"/>
      <c r="O8" s="31"/>
      <c r="R8">
        <f t="shared" si="3"/>
        <v>1993</v>
      </c>
      <c r="S8" s="33">
        <f t="shared" si="4"/>
        <v>8737.9580000000005</v>
      </c>
      <c r="T8">
        <f t="shared" si="7"/>
        <v>7242.6225493999991</v>
      </c>
      <c r="U8" s="34">
        <f t="shared" si="5"/>
        <v>1495.3354506000014</v>
      </c>
      <c r="V8" s="31"/>
      <c r="X8" s="31"/>
    </row>
    <row r="9" spans="1:30" x14ac:dyDescent="0.2">
      <c r="C9">
        <v>9</v>
      </c>
      <c r="D9" s="4">
        <v>4481673</v>
      </c>
      <c r="E9">
        <v>1986</v>
      </c>
      <c r="F9" s="2">
        <f t="shared" si="0"/>
        <v>4.4816729999999998</v>
      </c>
      <c r="K9">
        <f t="shared" si="1"/>
        <v>1994</v>
      </c>
      <c r="L9" s="33">
        <f t="shared" si="2"/>
        <v>7907.0439999999999</v>
      </c>
      <c r="M9" s="31">
        <f t="shared" si="6"/>
        <v>8203.5457580000002</v>
      </c>
      <c r="N9" s="34"/>
      <c r="O9" s="31"/>
      <c r="R9">
        <f t="shared" si="3"/>
        <v>1994</v>
      </c>
      <c r="S9" s="33">
        <f t="shared" si="4"/>
        <v>7907.0439999999999</v>
      </c>
      <c r="T9">
        <f t="shared" si="7"/>
        <v>7676.2698300739985</v>
      </c>
      <c r="U9" s="34">
        <f t="shared" si="5"/>
        <v>230.77416992600138</v>
      </c>
      <c r="V9" s="31"/>
      <c r="X9" s="31"/>
    </row>
    <row r="10" spans="1:30" x14ac:dyDescent="0.2">
      <c r="C10">
        <v>10</v>
      </c>
      <c r="D10" s="4">
        <v>7028173</v>
      </c>
      <c r="E10">
        <v>1987</v>
      </c>
      <c r="F10" s="2">
        <f t="shared" si="0"/>
        <v>7.0281729999999998</v>
      </c>
      <c r="K10">
        <f t="shared" si="1"/>
        <v>1995</v>
      </c>
      <c r="L10" s="33">
        <f t="shared" si="2"/>
        <v>6674.6090000000004</v>
      </c>
      <c r="M10" s="31">
        <f t="shared" si="6"/>
        <v>7995.9945273999992</v>
      </c>
      <c r="N10" s="34"/>
      <c r="O10" s="31"/>
      <c r="R10">
        <f t="shared" si="3"/>
        <v>1995</v>
      </c>
      <c r="S10" s="33">
        <f t="shared" si="4"/>
        <v>6674.6090000000004</v>
      </c>
      <c r="T10">
        <f t="shared" si="7"/>
        <v>7743.194339352538</v>
      </c>
      <c r="U10" s="34">
        <f t="shared" si="5"/>
        <v>-1068.5853393525376</v>
      </c>
      <c r="V10" s="31"/>
      <c r="X10" s="31"/>
    </row>
    <row r="11" spans="1:30" x14ac:dyDescent="0.2">
      <c r="C11">
        <v>11</v>
      </c>
      <c r="D11" s="4">
        <v>11573762</v>
      </c>
      <c r="E11">
        <v>1988</v>
      </c>
      <c r="F11" s="2">
        <f t="shared" si="0"/>
        <v>11.573762</v>
      </c>
      <c r="K11">
        <f t="shared" si="1"/>
        <v>1996</v>
      </c>
      <c r="L11" s="33">
        <f t="shared" si="2"/>
        <v>2816.4569999999999</v>
      </c>
      <c r="M11" s="31">
        <f t="shared" si="6"/>
        <v>7071.0246582199998</v>
      </c>
      <c r="N11" s="34"/>
      <c r="O11" s="31"/>
      <c r="R11">
        <f t="shared" si="3"/>
        <v>1996</v>
      </c>
      <c r="S11" s="33">
        <f t="shared" si="4"/>
        <v>2816.4569999999999</v>
      </c>
      <c r="T11">
        <f t="shared" si="7"/>
        <v>7433.3045909403008</v>
      </c>
      <c r="U11" s="34">
        <f t="shared" si="5"/>
        <v>-4616.8475909403005</v>
      </c>
      <c r="V11" s="31"/>
      <c r="X11" s="31"/>
    </row>
    <row r="12" spans="1:30" x14ac:dyDescent="0.2">
      <c r="C12">
        <v>12</v>
      </c>
      <c r="D12" s="4">
        <v>9943769</v>
      </c>
      <c r="E12">
        <v>1989</v>
      </c>
      <c r="F12" s="2">
        <f t="shared" si="0"/>
        <v>9.9437689999999996</v>
      </c>
      <c r="K12">
        <f t="shared" si="1"/>
        <v>1997</v>
      </c>
      <c r="L12" s="33">
        <f t="shared" si="2"/>
        <v>8425.0130000000008</v>
      </c>
      <c r="M12" s="31">
        <f t="shared" si="6"/>
        <v>4092.8272974659994</v>
      </c>
      <c r="N12" s="34">
        <f t="shared" ref="N12:N27" si="8">L12-M12</f>
        <v>4332.1857025340014</v>
      </c>
      <c r="O12" s="31">
        <f t="shared" ref="O12:O27" si="9">N12^2</f>
        <v>18767832.96124002</v>
      </c>
      <c r="R12">
        <f t="shared" si="3"/>
        <v>1997</v>
      </c>
      <c r="S12" s="33">
        <f t="shared" si="4"/>
        <v>8425.0130000000008</v>
      </c>
      <c r="T12">
        <f t="shared" si="7"/>
        <v>6094.4187895676132</v>
      </c>
      <c r="U12" s="34">
        <f t="shared" si="5"/>
        <v>2330.5942104323876</v>
      </c>
      <c r="V12" s="31">
        <f t="shared" ref="V12:V27" si="10">U12^2</f>
        <v>5431669.3737009643</v>
      </c>
      <c r="X12" s="31"/>
      <c r="Y12" s="3"/>
    </row>
    <row r="13" spans="1:30" x14ac:dyDescent="0.2">
      <c r="C13">
        <v>13</v>
      </c>
      <c r="D13" s="4">
        <v>7467584</v>
      </c>
      <c r="E13">
        <v>1990</v>
      </c>
      <c r="F13" s="2">
        <f t="shared" si="0"/>
        <v>7.4675840000000004</v>
      </c>
      <c r="K13">
        <f t="shared" si="1"/>
        <v>1998</v>
      </c>
      <c r="L13" s="33">
        <f t="shared" si="2"/>
        <v>4454.1350000000002</v>
      </c>
      <c r="M13" s="31">
        <f t="shared" si="6"/>
        <v>7125.3572892397997</v>
      </c>
      <c r="N13" s="34">
        <f t="shared" si="8"/>
        <v>-2671.2222892397995</v>
      </c>
      <c r="O13" s="31">
        <f t="shared" si="9"/>
        <v>7135428.5185315153</v>
      </c>
      <c r="R13">
        <f t="shared" si="3"/>
        <v>1998</v>
      </c>
      <c r="S13" s="33">
        <f t="shared" si="4"/>
        <v>4454.1350000000002</v>
      </c>
      <c r="T13">
        <f t="shared" si="7"/>
        <v>6770.2911105930052</v>
      </c>
      <c r="U13" s="34">
        <f t="shared" si="5"/>
        <v>-2316.156110593005</v>
      </c>
      <c r="V13" s="31">
        <f t="shared" si="10"/>
        <v>5364579.1286373166</v>
      </c>
      <c r="X13" s="31"/>
      <c r="Y13" s="3"/>
    </row>
    <row r="14" spans="1:30" x14ac:dyDescent="0.2">
      <c r="C14">
        <v>14</v>
      </c>
      <c r="D14" s="4">
        <v>7356050</v>
      </c>
      <c r="E14">
        <v>1991</v>
      </c>
      <c r="F14" s="2">
        <f t="shared" si="0"/>
        <v>7.3560499999999998</v>
      </c>
      <c r="K14">
        <f t="shared" si="1"/>
        <v>1999</v>
      </c>
      <c r="L14" s="33">
        <f t="shared" si="2"/>
        <v>8887.7690000000002</v>
      </c>
      <c r="M14" s="31">
        <f t="shared" si="6"/>
        <v>5255.5016867719396</v>
      </c>
      <c r="N14" s="34">
        <f t="shared" si="8"/>
        <v>3632.2673132280606</v>
      </c>
      <c r="O14" s="31">
        <f t="shared" si="9"/>
        <v>13193365.834744994</v>
      </c>
      <c r="R14">
        <f t="shared" si="3"/>
        <v>1999</v>
      </c>
      <c r="S14" s="33">
        <f t="shared" si="4"/>
        <v>8887.7690000000002</v>
      </c>
      <c r="T14">
        <f t="shared" si="7"/>
        <v>6098.6058385210326</v>
      </c>
      <c r="U14" s="34">
        <f t="shared" si="5"/>
        <v>2789.1631614789676</v>
      </c>
      <c r="V14" s="31">
        <f t="shared" si="10"/>
        <v>7779431.1413513497</v>
      </c>
      <c r="X14" s="31"/>
      <c r="Y14" s="3"/>
    </row>
    <row r="15" spans="1:30" x14ac:dyDescent="0.2">
      <c r="C15">
        <v>15</v>
      </c>
      <c r="D15" s="4">
        <v>6771044</v>
      </c>
      <c r="E15">
        <v>1992</v>
      </c>
      <c r="F15" s="2">
        <f t="shared" si="0"/>
        <v>6.7710439999999998</v>
      </c>
      <c r="K15">
        <f t="shared" si="1"/>
        <v>2000</v>
      </c>
      <c r="L15" s="33">
        <f t="shared" si="2"/>
        <v>5829.9070000000002</v>
      </c>
      <c r="M15" s="31">
        <f t="shared" si="6"/>
        <v>7798.088806031582</v>
      </c>
      <c r="N15" s="34">
        <f t="shared" si="8"/>
        <v>-1968.1818060315818</v>
      </c>
      <c r="O15" s="31">
        <f t="shared" si="9"/>
        <v>3873739.6215937389</v>
      </c>
      <c r="R15">
        <f t="shared" si="3"/>
        <v>2000</v>
      </c>
      <c r="S15" s="33">
        <f t="shared" si="4"/>
        <v>5829.9070000000002</v>
      </c>
      <c r="T15">
        <f t="shared" si="7"/>
        <v>6907.463155349933</v>
      </c>
      <c r="U15" s="34">
        <f t="shared" si="5"/>
        <v>-1077.5561553499329</v>
      </c>
      <c r="V15" s="31">
        <f t="shared" si="10"/>
        <v>1161127.2679325286</v>
      </c>
      <c r="X15" s="31"/>
      <c r="Y15" s="3"/>
    </row>
    <row r="16" spans="1:30" x14ac:dyDescent="0.2">
      <c r="C16">
        <v>16</v>
      </c>
      <c r="D16" s="4">
        <v>8737958</v>
      </c>
      <c r="E16">
        <v>1993</v>
      </c>
      <c r="F16" s="2">
        <f t="shared" si="0"/>
        <v>8.7379580000000008</v>
      </c>
      <c r="K16">
        <f t="shared" si="1"/>
        <v>2001</v>
      </c>
      <c r="L16" s="33">
        <f t="shared" si="2"/>
        <v>7522.0469999999996</v>
      </c>
      <c r="M16" s="31">
        <f t="shared" si="6"/>
        <v>6420.3615418094741</v>
      </c>
      <c r="N16" s="34">
        <f t="shared" si="8"/>
        <v>1101.6854581905254</v>
      </c>
      <c r="O16" s="31">
        <f t="shared" si="9"/>
        <v>1213710.8487884679</v>
      </c>
      <c r="R16">
        <f t="shared" si="3"/>
        <v>2001</v>
      </c>
      <c r="S16" s="33">
        <f t="shared" si="4"/>
        <v>7522.0469999999996</v>
      </c>
      <c r="T16">
        <f t="shared" si="7"/>
        <v>6594.9718702984519</v>
      </c>
      <c r="U16" s="34">
        <f t="shared" si="5"/>
        <v>927.07512970154767</v>
      </c>
      <c r="V16" s="31">
        <f t="shared" si="10"/>
        <v>859468.29611114145</v>
      </c>
      <c r="X16" s="31"/>
      <c r="Y16" s="3"/>
    </row>
    <row r="17" spans="3:25" x14ac:dyDescent="0.2">
      <c r="C17">
        <v>17</v>
      </c>
      <c r="D17" s="4">
        <v>7907044</v>
      </c>
      <c r="E17">
        <v>1994</v>
      </c>
      <c r="F17" s="2">
        <f t="shared" si="0"/>
        <v>7.907044</v>
      </c>
      <c r="K17">
        <f t="shared" si="1"/>
        <v>2002</v>
      </c>
      <c r="L17" s="33">
        <f t="shared" si="2"/>
        <v>6726.9970000000003</v>
      </c>
      <c r="M17" s="31">
        <f t="shared" si="6"/>
        <v>7191.5413625428419</v>
      </c>
      <c r="N17" s="34">
        <f t="shared" si="8"/>
        <v>-464.54436254284155</v>
      </c>
      <c r="O17" s="31">
        <f t="shared" si="9"/>
        <v>215801.46477033501</v>
      </c>
      <c r="R17">
        <f t="shared" si="3"/>
        <v>2002</v>
      </c>
      <c r="S17" s="33">
        <f t="shared" si="4"/>
        <v>6726.9970000000003</v>
      </c>
      <c r="T17">
        <f t="shared" si="7"/>
        <v>6863.8236579119002</v>
      </c>
      <c r="U17" s="34">
        <f t="shared" si="5"/>
        <v>-136.82665791189993</v>
      </c>
      <c r="V17" s="31">
        <f t="shared" si="10"/>
        <v>18721.534315340086</v>
      </c>
      <c r="X17" s="31"/>
      <c r="Y17" s="3"/>
    </row>
    <row r="18" spans="3:25" x14ac:dyDescent="0.2">
      <c r="C18">
        <v>18</v>
      </c>
      <c r="D18" s="4">
        <v>6674609</v>
      </c>
      <c r="E18">
        <v>1995</v>
      </c>
      <c r="F18" s="2">
        <f t="shared" si="0"/>
        <v>6.6746090000000002</v>
      </c>
      <c r="K18">
        <f t="shared" si="1"/>
        <v>2003</v>
      </c>
      <c r="L18" s="33">
        <f t="shared" si="2"/>
        <v>6149.2349999999997</v>
      </c>
      <c r="M18" s="31">
        <f t="shared" si="6"/>
        <v>6866.3603087628526</v>
      </c>
      <c r="N18" s="34">
        <f t="shared" si="8"/>
        <v>-717.12530876285291</v>
      </c>
      <c r="O18" s="31">
        <f t="shared" si="9"/>
        <v>514268.70846821711</v>
      </c>
      <c r="R18">
        <f t="shared" si="3"/>
        <v>2003</v>
      </c>
      <c r="S18" s="33">
        <f t="shared" si="4"/>
        <v>6149.2349999999997</v>
      </c>
      <c r="T18">
        <f t="shared" si="7"/>
        <v>6824.1439271174486</v>
      </c>
      <c r="U18" s="34">
        <f t="shared" si="5"/>
        <v>-674.90892711744891</v>
      </c>
      <c r="V18" s="31">
        <f t="shared" si="10"/>
        <v>455502.05990282597</v>
      </c>
      <c r="X18" s="31"/>
      <c r="Y18" s="3"/>
    </row>
    <row r="19" spans="3:25" x14ac:dyDescent="0.2">
      <c r="C19">
        <v>19</v>
      </c>
      <c r="D19" s="4">
        <v>2816457</v>
      </c>
      <c r="E19">
        <v>1996</v>
      </c>
      <c r="F19" s="2">
        <f t="shared" si="0"/>
        <v>2.8164570000000002</v>
      </c>
      <c r="K19">
        <f t="shared" si="1"/>
        <v>2004</v>
      </c>
      <c r="L19" s="33">
        <f t="shared" si="2"/>
        <v>8756.7270000000008</v>
      </c>
      <c r="M19" s="31">
        <f t="shared" si="6"/>
        <v>6364.3725926288553</v>
      </c>
      <c r="N19" s="34">
        <f t="shared" si="8"/>
        <v>2392.3544073711455</v>
      </c>
      <c r="O19" s="31">
        <f t="shared" si="9"/>
        <v>5723359.6104681445</v>
      </c>
      <c r="R19">
        <f t="shared" si="3"/>
        <v>2004</v>
      </c>
      <c r="S19" s="33">
        <f t="shared" si="4"/>
        <v>8756.7270000000008</v>
      </c>
      <c r="T19">
        <f t="shared" si="7"/>
        <v>6628.4203382533888</v>
      </c>
      <c r="U19" s="34">
        <f t="shared" si="5"/>
        <v>2128.306661746612</v>
      </c>
      <c r="V19" s="31">
        <f t="shared" si="10"/>
        <v>4529689.2464350071</v>
      </c>
      <c r="X19" s="31"/>
      <c r="Y19" s="3"/>
    </row>
    <row r="20" spans="3:25" x14ac:dyDescent="0.2">
      <c r="C20">
        <v>20</v>
      </c>
      <c r="D20" s="4">
        <v>8425013</v>
      </c>
      <c r="E20">
        <v>1997</v>
      </c>
      <c r="F20" s="2">
        <f t="shared" si="0"/>
        <v>8.4250129999999999</v>
      </c>
      <c r="K20">
        <f t="shared" si="1"/>
        <v>2005</v>
      </c>
      <c r="L20" s="33">
        <f t="shared" si="2"/>
        <v>7035.165</v>
      </c>
      <c r="M20" s="31">
        <f t="shared" si="6"/>
        <v>8039.0206777886569</v>
      </c>
      <c r="N20" s="34">
        <f t="shared" si="8"/>
        <v>-1003.855677788657</v>
      </c>
      <c r="O20" s="31">
        <f t="shared" si="9"/>
        <v>1007726.2218285239</v>
      </c>
      <c r="R20">
        <f t="shared" si="3"/>
        <v>2005</v>
      </c>
      <c r="S20" s="33">
        <f t="shared" si="4"/>
        <v>7035.165</v>
      </c>
      <c r="T20">
        <f t="shared" si="7"/>
        <v>7245.6292701599068</v>
      </c>
      <c r="U20" s="34">
        <f t="shared" si="5"/>
        <v>-210.46427015990685</v>
      </c>
      <c r="V20" s="31">
        <f t="shared" si="10"/>
        <v>44295.209013942258</v>
      </c>
      <c r="X20" s="31"/>
      <c r="Y20" s="3"/>
    </row>
    <row r="21" spans="3:25" x14ac:dyDescent="0.2">
      <c r="C21">
        <v>21</v>
      </c>
      <c r="D21" s="4">
        <v>4454135</v>
      </c>
      <c r="E21">
        <v>1998</v>
      </c>
      <c r="F21" s="2">
        <f t="shared" si="0"/>
        <v>4.454135</v>
      </c>
      <c r="K21">
        <f t="shared" si="1"/>
        <v>2006</v>
      </c>
      <c r="L21" s="33">
        <f t="shared" si="2"/>
        <v>5719.6390000000001</v>
      </c>
      <c r="M21" s="31">
        <f t="shared" si="6"/>
        <v>7336.3217033365963</v>
      </c>
      <c r="N21" s="34">
        <f t="shared" si="8"/>
        <v>-1616.6827033365962</v>
      </c>
      <c r="O21" s="31">
        <f t="shared" si="9"/>
        <v>2613662.963267725</v>
      </c>
      <c r="R21">
        <f t="shared" si="3"/>
        <v>2006</v>
      </c>
      <c r="S21" s="33">
        <f t="shared" si="4"/>
        <v>5719.6390000000001</v>
      </c>
      <c r="T21">
        <f t="shared" si="7"/>
        <v>7184.5946318135329</v>
      </c>
      <c r="U21" s="34">
        <f t="shared" si="5"/>
        <v>-1464.9556318135328</v>
      </c>
      <c r="V21" s="31">
        <f t="shared" si="10"/>
        <v>2146095.0031821872</v>
      </c>
      <c r="X21" s="31"/>
      <c r="Y21" s="3"/>
    </row>
    <row r="22" spans="3:25" x14ac:dyDescent="0.2">
      <c r="C22">
        <v>22</v>
      </c>
      <c r="D22" s="4">
        <v>8887769</v>
      </c>
      <c r="E22">
        <v>1999</v>
      </c>
      <c r="F22" s="2">
        <f t="shared" si="0"/>
        <v>8.8877690000000005</v>
      </c>
      <c r="K22">
        <f t="shared" si="1"/>
        <v>2007</v>
      </c>
      <c r="L22" s="33">
        <f t="shared" si="2"/>
        <v>3355.0659999999998</v>
      </c>
      <c r="M22" s="31">
        <f t="shared" si="6"/>
        <v>6204.6438110009785</v>
      </c>
      <c r="N22" s="34">
        <f t="shared" si="8"/>
        <v>-2849.5778110009787</v>
      </c>
      <c r="O22" s="31">
        <f t="shared" si="9"/>
        <v>8120093.7009491296</v>
      </c>
      <c r="R22">
        <f t="shared" si="3"/>
        <v>2007</v>
      </c>
      <c r="S22" s="33">
        <f t="shared" si="4"/>
        <v>3355.0659999999998</v>
      </c>
      <c r="T22">
        <f t="shared" si="7"/>
        <v>6759.7574985876081</v>
      </c>
      <c r="U22" s="34">
        <f t="shared" si="5"/>
        <v>-3404.6914985876083</v>
      </c>
      <c r="V22" s="31">
        <f t="shared" si="10"/>
        <v>11591924.200554734</v>
      </c>
      <c r="X22" s="31"/>
      <c r="Y22" s="3"/>
    </row>
    <row r="23" spans="3:25" x14ac:dyDescent="0.2">
      <c r="C23">
        <v>23</v>
      </c>
      <c r="D23" s="4">
        <v>5829907</v>
      </c>
      <c r="E23">
        <v>2000</v>
      </c>
      <c r="F23" s="2">
        <f t="shared" si="0"/>
        <v>5.8299070000000004</v>
      </c>
      <c r="K23">
        <f t="shared" si="1"/>
        <v>2008</v>
      </c>
      <c r="L23" s="33">
        <f t="shared" si="2"/>
        <v>4476.92</v>
      </c>
      <c r="M23" s="31">
        <f t="shared" si="6"/>
        <v>4209.9393433002933</v>
      </c>
      <c r="N23" s="34">
        <f t="shared" si="8"/>
        <v>266.98065669970674</v>
      </c>
      <c r="O23" s="31">
        <f t="shared" si="9"/>
        <v>71278.671051806668</v>
      </c>
      <c r="R23">
        <f t="shared" si="3"/>
        <v>2008</v>
      </c>
      <c r="S23" s="33">
        <f t="shared" si="4"/>
        <v>4476.92</v>
      </c>
      <c r="T23">
        <f t="shared" si="7"/>
        <v>5772.396963997202</v>
      </c>
      <c r="U23" s="34">
        <f t="shared" si="5"/>
        <v>-1295.4769639972019</v>
      </c>
      <c r="V23" s="31">
        <f t="shared" si="10"/>
        <v>1678260.5642474075</v>
      </c>
      <c r="X23" s="31"/>
      <c r="Y23" s="3"/>
    </row>
    <row r="24" spans="3:25" x14ac:dyDescent="0.2">
      <c r="C24">
        <v>24</v>
      </c>
      <c r="D24" s="4">
        <v>7522047</v>
      </c>
      <c r="E24">
        <v>2001</v>
      </c>
      <c r="F24" s="2">
        <f t="shared" si="0"/>
        <v>7.5220469999999997</v>
      </c>
      <c r="K24">
        <f t="shared" si="1"/>
        <v>2009</v>
      </c>
      <c r="L24" s="33">
        <f t="shared" si="2"/>
        <v>4182.2839999999997</v>
      </c>
      <c r="M24" s="31">
        <f t="shared" si="6"/>
        <v>4396.8258029900881</v>
      </c>
      <c r="N24" s="34">
        <f t="shared" si="8"/>
        <v>-214.5418029900884</v>
      </c>
      <c r="O24" s="31">
        <f t="shared" si="9"/>
        <v>46028.185230237905</v>
      </c>
      <c r="R24">
        <f t="shared" si="3"/>
        <v>2009</v>
      </c>
      <c r="S24" s="33">
        <f t="shared" si="4"/>
        <v>4182.2839999999997</v>
      </c>
      <c r="T24">
        <f t="shared" si="7"/>
        <v>5396.7086444380129</v>
      </c>
      <c r="U24" s="34">
        <f t="shared" si="5"/>
        <v>-1214.4246444380133</v>
      </c>
      <c r="V24" s="31">
        <f t="shared" si="10"/>
        <v>1474827.217018395</v>
      </c>
      <c r="X24" s="31"/>
      <c r="Y24" s="3"/>
    </row>
    <row r="25" spans="3:25" x14ac:dyDescent="0.2">
      <c r="C25">
        <v>25</v>
      </c>
      <c r="D25" s="4">
        <v>6726997</v>
      </c>
      <c r="E25">
        <v>2002</v>
      </c>
      <c r="F25" s="2">
        <f t="shared" si="0"/>
        <v>6.7269969999999999</v>
      </c>
      <c r="K25">
        <f t="shared" si="1"/>
        <v>2010</v>
      </c>
      <c r="L25" s="33">
        <f t="shared" si="2"/>
        <v>4397.2139999999999</v>
      </c>
      <c r="M25" s="31">
        <f t="shared" si="6"/>
        <v>4246.6465408970262</v>
      </c>
      <c r="N25" s="34">
        <f t="shared" si="8"/>
        <v>150.56745910297377</v>
      </c>
      <c r="O25" s="31">
        <f t="shared" si="9"/>
        <v>22670.559740725679</v>
      </c>
      <c r="R25">
        <f t="shared" si="3"/>
        <v>2010</v>
      </c>
      <c r="S25" s="33">
        <f t="shared" si="4"/>
        <v>4397.2139999999999</v>
      </c>
      <c r="T25">
        <f t="shared" si="7"/>
        <v>5044.5254975509888</v>
      </c>
      <c r="U25" s="34">
        <f t="shared" si="5"/>
        <v>-647.31149755098886</v>
      </c>
      <c r="V25" s="31">
        <f t="shared" si="10"/>
        <v>419012.17486170388</v>
      </c>
      <c r="X25" s="31"/>
      <c r="Y25" s="3"/>
    </row>
    <row r="26" spans="3:25" x14ac:dyDescent="0.2">
      <c r="C26">
        <v>26</v>
      </c>
      <c r="D26" s="4">
        <v>6149235</v>
      </c>
      <c r="E26">
        <v>2003</v>
      </c>
      <c r="F26" s="2">
        <f t="shared" si="0"/>
        <v>6.149235</v>
      </c>
      <c r="K26">
        <f t="shared" si="1"/>
        <v>2011</v>
      </c>
      <c r="L26" s="33">
        <f t="shared" si="2"/>
        <v>3431.0729999999999</v>
      </c>
      <c r="M26" s="31">
        <f t="shared" si="6"/>
        <v>4352.0437622691079</v>
      </c>
      <c r="N26" s="34">
        <f t="shared" si="8"/>
        <v>-920.97076226910804</v>
      </c>
      <c r="O26" s="31">
        <f t="shared" si="9"/>
        <v>848187.14495454193</v>
      </c>
      <c r="R26">
        <f t="shared" si="3"/>
        <v>2011</v>
      </c>
      <c r="S26" s="33">
        <f t="shared" si="4"/>
        <v>3431.0729999999999</v>
      </c>
      <c r="T26">
        <f t="shared" si="7"/>
        <v>4856.8051632612023</v>
      </c>
      <c r="U26" s="34">
        <f t="shared" si="5"/>
        <v>-1425.7321632612025</v>
      </c>
      <c r="V26" s="31">
        <f t="shared" si="10"/>
        <v>2032712.201357468</v>
      </c>
      <c r="X26" s="31"/>
      <c r="Y26" s="3"/>
    </row>
    <row r="27" spans="3:25" x14ac:dyDescent="0.2">
      <c r="C27">
        <v>27</v>
      </c>
      <c r="D27" s="4">
        <v>8756727</v>
      </c>
      <c r="E27">
        <v>2004</v>
      </c>
      <c r="F27" s="2">
        <f t="shared" si="0"/>
        <v>8.7567269999999997</v>
      </c>
      <c r="K27">
        <f t="shared" si="1"/>
        <v>2012</v>
      </c>
      <c r="L27" s="33">
        <f t="shared" si="2"/>
        <v>3885.2260000000001</v>
      </c>
      <c r="M27" s="31">
        <f t="shared" si="6"/>
        <v>3707.3642286807326</v>
      </c>
      <c r="N27" s="34">
        <f t="shared" si="8"/>
        <v>177.86177131926752</v>
      </c>
      <c r="O27" s="31">
        <f t="shared" si="9"/>
        <v>31634.809696827415</v>
      </c>
      <c r="R27">
        <f t="shared" si="3"/>
        <v>2012</v>
      </c>
      <c r="S27" s="33">
        <f t="shared" si="4"/>
        <v>3885.2260000000001</v>
      </c>
      <c r="T27">
        <f t="shared" si="7"/>
        <v>4443.3428359154532</v>
      </c>
      <c r="U27" s="34">
        <f t="shared" si="5"/>
        <v>-558.11683591545307</v>
      </c>
      <c r="V27" s="31">
        <f t="shared" si="10"/>
        <v>311494.40253227676</v>
      </c>
      <c r="X27" s="31"/>
      <c r="Y27" s="3"/>
    </row>
    <row r="28" spans="3:25" x14ac:dyDescent="0.2">
      <c r="C28">
        <v>28</v>
      </c>
      <c r="D28" s="4">
        <v>7035165</v>
      </c>
      <c r="E28">
        <v>2005</v>
      </c>
      <c r="F28" s="2">
        <f t="shared" si="0"/>
        <v>7.0351650000000001</v>
      </c>
      <c r="K28">
        <f>K27+1</f>
        <v>2013</v>
      </c>
      <c r="L28" s="33"/>
      <c r="M28" s="31">
        <f>M27</f>
        <v>3707.3642286807326</v>
      </c>
      <c r="N28" s="31"/>
      <c r="O28" s="31"/>
      <c r="R28">
        <f>K28</f>
        <v>2013</v>
      </c>
      <c r="S28" s="33"/>
      <c r="T28" s="31">
        <f>T27</f>
        <v>4443.3428359154532</v>
      </c>
      <c r="U28" s="31"/>
      <c r="V28" s="31"/>
    </row>
    <row r="29" spans="3:25" x14ac:dyDescent="0.2">
      <c r="C29">
        <v>29</v>
      </c>
      <c r="D29" s="4">
        <v>5719639</v>
      </c>
      <c r="E29">
        <v>2006</v>
      </c>
      <c r="F29" s="2">
        <f t="shared" si="0"/>
        <v>5.7196389999999999</v>
      </c>
      <c r="K29">
        <f>K28+1</f>
        <v>2014</v>
      </c>
      <c r="L29" s="33"/>
      <c r="M29" s="31">
        <f>M28</f>
        <v>3707.3642286807326</v>
      </c>
      <c r="N29" s="31"/>
      <c r="O29" s="31"/>
      <c r="R29">
        <f>K29</f>
        <v>2014</v>
      </c>
      <c r="S29" s="33"/>
      <c r="T29" s="31">
        <f>T28</f>
        <v>4443.3428359154532</v>
      </c>
      <c r="U29" s="31"/>
      <c r="V29" s="31"/>
    </row>
    <row r="30" spans="3:25" x14ac:dyDescent="0.2">
      <c r="C30">
        <v>30</v>
      </c>
      <c r="D30" s="4">
        <v>3355066</v>
      </c>
      <c r="E30">
        <v>2007</v>
      </c>
      <c r="F30" s="2">
        <f t="shared" si="0"/>
        <v>3.3550659999999999</v>
      </c>
      <c r="K30">
        <f>K29+1</f>
        <v>2015</v>
      </c>
      <c r="L30" s="33"/>
      <c r="M30" s="31">
        <f>M29</f>
        <v>3707.3642286807326</v>
      </c>
      <c r="N30" s="31"/>
      <c r="O30" s="31"/>
      <c r="R30">
        <f>K30</f>
        <v>2015</v>
      </c>
      <c r="S30" s="33"/>
      <c r="T30" s="31">
        <f>T29</f>
        <v>4443.3428359154532</v>
      </c>
      <c r="U30" s="31"/>
      <c r="V30" s="31"/>
    </row>
    <row r="31" spans="3:25" x14ac:dyDescent="0.2">
      <c r="C31">
        <v>31</v>
      </c>
      <c r="D31" s="4">
        <v>4476920</v>
      </c>
      <c r="E31">
        <v>2008</v>
      </c>
      <c r="F31" s="2">
        <f t="shared" si="0"/>
        <v>4.4769199999999998</v>
      </c>
      <c r="K31">
        <f>K30+1</f>
        <v>2016</v>
      </c>
      <c r="L31" s="33"/>
      <c r="M31" s="31">
        <f>M30</f>
        <v>3707.3642286807326</v>
      </c>
      <c r="N31" s="31"/>
      <c r="O31" s="31"/>
      <c r="R31">
        <f>K31</f>
        <v>2016</v>
      </c>
      <c r="S31" s="33"/>
      <c r="T31" s="31">
        <f>T30</f>
        <v>4443.3428359154532</v>
      </c>
      <c r="U31" s="31"/>
      <c r="V31" s="31"/>
    </row>
    <row r="32" spans="3:25" x14ac:dyDescent="0.2">
      <c r="C32">
        <v>32</v>
      </c>
      <c r="D32" s="4">
        <v>4182284</v>
      </c>
      <c r="E32">
        <v>2009</v>
      </c>
      <c r="F32" s="2">
        <f t="shared" si="0"/>
        <v>4.1822840000000001</v>
      </c>
      <c r="L32" s="33"/>
      <c r="N32" s="31"/>
      <c r="O32" s="31"/>
      <c r="S32" s="33"/>
      <c r="T32" s="31"/>
      <c r="U32" s="31"/>
      <c r="V32" s="31"/>
    </row>
    <row r="33" spans="3:30" x14ac:dyDescent="0.2">
      <c r="C33">
        <v>33</v>
      </c>
      <c r="D33" s="4">
        <v>4397214</v>
      </c>
      <c r="E33">
        <v>2010</v>
      </c>
      <c r="F33" s="2">
        <f t="shared" si="0"/>
        <v>4.397214</v>
      </c>
      <c r="L33" s="33"/>
      <c r="N33" s="31"/>
      <c r="O33" s="31"/>
      <c r="S33" s="33"/>
      <c r="T33" s="31"/>
      <c r="U33" s="31"/>
      <c r="V33" s="31"/>
    </row>
    <row r="34" spans="3:30" x14ac:dyDescent="0.2">
      <c r="C34">
        <v>34</v>
      </c>
      <c r="D34" s="4">
        <v>3431073</v>
      </c>
      <c r="E34">
        <v>2011</v>
      </c>
      <c r="F34" s="2">
        <f t="shared" si="0"/>
        <v>3.431073</v>
      </c>
      <c r="L34" s="33"/>
      <c r="N34" s="31"/>
      <c r="O34" s="31"/>
      <c r="S34" s="33"/>
      <c r="T34" s="31"/>
      <c r="U34" s="31"/>
      <c r="V34" s="31"/>
    </row>
    <row r="35" spans="3:30" x14ac:dyDescent="0.2">
      <c r="C35">
        <v>35</v>
      </c>
      <c r="D35" s="4">
        <v>3885226</v>
      </c>
      <c r="E35">
        <v>2012</v>
      </c>
      <c r="F35" s="2">
        <f t="shared" si="0"/>
        <v>3.8852259999999998</v>
      </c>
      <c r="L35" s="35"/>
      <c r="M35" s="35"/>
      <c r="N35" s="31"/>
      <c r="O35" s="31"/>
      <c r="S35" s="33"/>
      <c r="T35" s="31"/>
      <c r="U35" s="31"/>
      <c r="V35" s="31"/>
    </row>
    <row r="36" spans="3:30" x14ac:dyDescent="0.2">
      <c r="L36" s="35"/>
      <c r="M36" s="35"/>
      <c r="N36" s="31"/>
      <c r="O36" s="31"/>
      <c r="S36" s="33"/>
      <c r="T36" s="31"/>
      <c r="U36" s="31"/>
      <c r="V36" s="31"/>
    </row>
    <row r="37" spans="3:30" x14ac:dyDescent="0.2">
      <c r="F37" s="34"/>
      <c r="L37" s="35"/>
      <c r="M37" s="35"/>
      <c r="N37" s="31"/>
      <c r="O37" s="31"/>
      <c r="S37" s="33"/>
      <c r="T37" s="31"/>
      <c r="U37" s="31"/>
      <c r="V37" s="31"/>
    </row>
    <row r="38" spans="3:30" x14ac:dyDescent="0.2">
      <c r="L38" s="35"/>
      <c r="M38" s="35"/>
      <c r="T38" s="31"/>
      <c r="AC38" s="31"/>
      <c r="AD38" s="3"/>
    </row>
    <row r="39" spans="3:30" x14ac:dyDescent="0.2">
      <c r="F39" s="32"/>
      <c r="L39" s="35"/>
      <c r="M39" s="35"/>
      <c r="T39" s="31"/>
      <c r="AC39" s="31"/>
      <c r="AD39" s="3"/>
    </row>
    <row r="40" spans="3:30" x14ac:dyDescent="0.2">
      <c r="L40" s="35"/>
      <c r="M40" s="35"/>
      <c r="T40" s="31"/>
      <c r="AC40" s="31"/>
      <c r="AD40" s="3"/>
    </row>
    <row r="41" spans="3:30" x14ac:dyDescent="0.2">
      <c r="L41" s="35"/>
      <c r="M41" s="35"/>
      <c r="T41" s="31"/>
      <c r="AC41" s="31"/>
      <c r="AD41" s="3"/>
    </row>
    <row r="42" spans="3:30" x14ac:dyDescent="0.2">
      <c r="L42" s="35"/>
      <c r="M42" s="35"/>
    </row>
    <row r="43" spans="3:30" x14ac:dyDescent="0.2">
      <c r="F43" s="3"/>
      <c r="L43" s="35"/>
      <c r="M43" s="35"/>
    </row>
    <row r="44" spans="3:30" x14ac:dyDescent="0.2">
      <c r="L44" s="35"/>
      <c r="M44" s="35"/>
    </row>
    <row r="45" spans="3:30" x14ac:dyDescent="0.2">
      <c r="L45" s="35"/>
      <c r="M45" s="35"/>
    </row>
    <row r="46" spans="3:30" x14ac:dyDescent="0.2">
      <c r="L46" s="35"/>
      <c r="M46" s="35"/>
    </row>
    <row r="47" spans="3:30" x14ac:dyDescent="0.2">
      <c r="L47" s="35"/>
      <c r="M47" s="35"/>
    </row>
    <row r="48" spans="3:30" x14ac:dyDescent="0.2">
      <c r="L48" s="35"/>
      <c r="M48" s="35"/>
    </row>
    <row r="49" spans="12:13" x14ac:dyDescent="0.2">
      <c r="L49" s="35"/>
      <c r="M49" s="35"/>
    </row>
    <row r="50" spans="12:13" x14ac:dyDescent="0.2">
      <c r="L50" s="35"/>
      <c r="M50" s="35"/>
    </row>
    <row r="51" spans="12:13" x14ac:dyDescent="0.2">
      <c r="L51" s="35"/>
      <c r="M51" s="35"/>
    </row>
    <row r="52" spans="12:13" x14ac:dyDescent="0.2">
      <c r="L52" s="35"/>
      <c r="M52" s="35"/>
    </row>
    <row r="53" spans="12:13" x14ac:dyDescent="0.2">
      <c r="L53" s="35"/>
      <c r="M53" s="35"/>
    </row>
    <row r="54" spans="12:13" x14ac:dyDescent="0.2">
      <c r="L54" s="35"/>
      <c r="M54" s="35"/>
    </row>
    <row r="55" spans="12:13" x14ac:dyDescent="0.2">
      <c r="L55" s="35"/>
      <c r="M55" s="35"/>
    </row>
    <row r="56" spans="12:13" x14ac:dyDescent="0.2">
      <c r="L56" s="35"/>
      <c r="M56" s="35"/>
    </row>
    <row r="57" spans="12:13" x14ac:dyDescent="0.2">
      <c r="L57" s="35"/>
      <c r="M57" s="35"/>
    </row>
    <row r="58" spans="12:13" x14ac:dyDescent="0.2">
      <c r="L58" s="35"/>
      <c r="M58" s="35"/>
    </row>
    <row r="59" spans="12:13" x14ac:dyDescent="0.2">
      <c r="L59" s="35"/>
      <c r="M59" s="35"/>
    </row>
    <row r="60" spans="12:13" x14ac:dyDescent="0.2">
      <c r="L60" s="35"/>
      <c r="M60" s="35"/>
    </row>
    <row r="61" spans="12:13" x14ac:dyDescent="0.2">
      <c r="L61" s="35"/>
      <c r="M61" s="35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workbookViewId="0"/>
  </sheetViews>
  <sheetFormatPr defaultRowHeight="12.75" x14ac:dyDescent="0.2"/>
  <cols>
    <col min="4" max="4" width="14" bestFit="1" customWidth="1"/>
    <col min="6" max="6" width="13.7109375" customWidth="1"/>
    <col min="11" max="11" width="12.7109375" bestFit="1" customWidth="1"/>
    <col min="17" max="17" width="11.28515625" bestFit="1" customWidth="1"/>
  </cols>
  <sheetData>
    <row r="1" spans="1:18" x14ac:dyDescent="0.2">
      <c r="C1" s="15"/>
      <c r="D1" s="30"/>
      <c r="E1" s="15"/>
      <c r="F1" s="23" t="str">
        <f>IF(D3&gt;A3,B3,IF(D3&gt;A4,B4,B5))</f>
        <v>$ Millions</v>
      </c>
    </row>
    <row r="2" spans="1:18" ht="13.5" thickBot="1" x14ac:dyDescent="0.25">
      <c r="A2" s="29"/>
      <c r="B2" s="29"/>
      <c r="C2" s="29">
        <v>2</v>
      </c>
      <c r="D2" s="28" t="s">
        <v>15</v>
      </c>
      <c r="E2" s="27" t="s">
        <v>14</v>
      </c>
      <c r="F2" s="26" t="str">
        <f>TRIM(D2)</f>
        <v>General Sales</v>
      </c>
      <c r="J2" t="str">
        <f>E2</f>
        <v>Year</v>
      </c>
      <c r="K2" t="str">
        <f>F2</f>
        <v>General Sales</v>
      </c>
      <c r="L2" s="15" t="s">
        <v>13</v>
      </c>
      <c r="M2" s="25" t="s">
        <v>12</v>
      </c>
      <c r="N2" s="25" t="s">
        <v>11</v>
      </c>
      <c r="O2" s="24" t="s">
        <v>10</v>
      </c>
      <c r="P2" s="24" t="s">
        <v>9</v>
      </c>
      <c r="Q2" s="23" t="s">
        <v>8</v>
      </c>
    </row>
    <row r="3" spans="1:18" ht="13.5" thickBot="1" x14ac:dyDescent="0.25">
      <c r="A3" s="22">
        <v>1000000</v>
      </c>
      <c r="B3" s="21" t="s">
        <v>7</v>
      </c>
      <c r="C3">
        <v>3</v>
      </c>
      <c r="D3" s="4">
        <v>1142245558</v>
      </c>
      <c r="E3">
        <v>1980</v>
      </c>
      <c r="F3" s="2">
        <f t="shared" ref="F3:F35" si="0">IF(D3&gt;$A$3,D3/$A$3,IF(D3&gt;$A$4,D3/$A$4,D3))</f>
        <v>1142.2455580000001</v>
      </c>
      <c r="L3" s="20">
        <f>L17-L12</f>
        <v>652.8238431999996</v>
      </c>
      <c r="M3" s="19">
        <v>0.95</v>
      </c>
      <c r="N3" s="18">
        <v>0.01</v>
      </c>
      <c r="P3" s="4">
        <f>AVERAGE(P8:P40)</f>
        <v>17.351674616562882</v>
      </c>
      <c r="Q3" s="4">
        <f>AVERAGE(Q8:Q40)</f>
        <v>29915.127974067495</v>
      </c>
      <c r="R3" s="15" t="s">
        <v>6</v>
      </c>
    </row>
    <row r="4" spans="1:18" ht="13.5" thickBot="1" x14ac:dyDescent="0.25">
      <c r="A4" s="17">
        <v>1000</v>
      </c>
      <c r="B4" s="16" t="s">
        <v>5</v>
      </c>
      <c r="C4">
        <v>4</v>
      </c>
      <c r="D4" s="4">
        <v>1311348075</v>
      </c>
      <c r="E4">
        <v>1981</v>
      </c>
      <c r="F4" s="2">
        <f t="shared" si="0"/>
        <v>1311.3480750000001</v>
      </c>
      <c r="L4" s="7">
        <f>COUNT(K8:K12)</f>
        <v>5</v>
      </c>
      <c r="P4" s="2"/>
      <c r="Q4" s="2">
        <f>SQRT(Q3)</f>
        <v>172.95990279272098</v>
      </c>
      <c r="R4" s="15" t="s">
        <v>4</v>
      </c>
    </row>
    <row r="5" spans="1:18" ht="13.5" thickBot="1" x14ac:dyDescent="0.25">
      <c r="A5" s="14"/>
      <c r="B5" s="13" t="s">
        <v>3</v>
      </c>
      <c r="C5">
        <v>5</v>
      </c>
      <c r="D5" s="4">
        <v>1414855439</v>
      </c>
      <c r="E5">
        <v>1982</v>
      </c>
      <c r="F5" s="2">
        <f t="shared" si="0"/>
        <v>1414.8554389999999</v>
      </c>
      <c r="L5" s="9">
        <f>L3/L4</f>
        <v>130.56476863999993</v>
      </c>
      <c r="M5" s="11" t="s">
        <v>2</v>
      </c>
      <c r="N5" s="8" t="s">
        <v>0</v>
      </c>
      <c r="O5" s="2"/>
      <c r="P5" s="2"/>
      <c r="Q5" s="2"/>
    </row>
    <row r="6" spans="1:18" ht="13.5" thickBot="1" x14ac:dyDescent="0.25">
      <c r="C6">
        <v>6</v>
      </c>
      <c r="D6" s="4">
        <v>1514818755</v>
      </c>
      <c r="E6">
        <v>1983</v>
      </c>
      <c r="F6" s="2">
        <f t="shared" si="0"/>
        <v>1514.818755</v>
      </c>
      <c r="L6" s="7">
        <f>(L4+1)/2</f>
        <v>3</v>
      </c>
      <c r="M6" s="12"/>
      <c r="N6" s="11" t="s">
        <v>1</v>
      </c>
      <c r="O6" s="2"/>
      <c r="P6" s="2"/>
      <c r="Q6" s="2"/>
    </row>
    <row r="7" spans="1:18" ht="13.5" thickBot="1" x14ac:dyDescent="0.25">
      <c r="C7">
        <v>7</v>
      </c>
      <c r="D7" s="4">
        <v>1686320154</v>
      </c>
      <c r="E7">
        <v>1984</v>
      </c>
      <c r="F7" s="2">
        <f t="shared" si="0"/>
        <v>1686.320154</v>
      </c>
      <c r="L7" s="9">
        <f>L12-(L5*L6)</f>
        <v>1022.2232902800004</v>
      </c>
      <c r="M7" s="10">
        <f>L7</f>
        <v>1022.2232902800004</v>
      </c>
      <c r="N7" s="9">
        <f>L5</f>
        <v>130.56476863999993</v>
      </c>
      <c r="O7" s="8" t="s">
        <v>0</v>
      </c>
      <c r="P7" s="2"/>
      <c r="Q7" s="2"/>
    </row>
    <row r="8" spans="1:18" x14ac:dyDescent="0.2">
      <c r="C8">
        <v>8</v>
      </c>
      <c r="D8" s="4">
        <v>1827790570</v>
      </c>
      <c r="E8">
        <v>1985</v>
      </c>
      <c r="F8" s="2">
        <f t="shared" si="0"/>
        <v>1827.7905699999999</v>
      </c>
      <c r="J8">
        <f t="shared" ref="J8:J40" si="1">E3</f>
        <v>1980</v>
      </c>
      <c r="K8" s="2">
        <f t="shared" ref="K8:K40" si="2">F3</f>
        <v>1142.2455580000001</v>
      </c>
      <c r="L8" s="6"/>
      <c r="M8" s="3">
        <f t="shared" ref="M8:M44" si="3">O8+P8*$M$3</f>
        <v>1142.7726830460001</v>
      </c>
      <c r="N8" s="3">
        <f t="shared" ref="N8:N44" si="4">N7+$N$3*P8</f>
        <v>130.45934363079994</v>
      </c>
      <c r="O8" s="2">
        <f t="shared" ref="O8:O44" si="5">M7+N7</f>
        <v>1152.7880589200004</v>
      </c>
      <c r="P8" s="2">
        <f t="shared" ref="P8:P40" si="6">K8-O8</f>
        <v>-10.542500920000293</v>
      </c>
      <c r="Q8" s="1">
        <f t="shared" ref="Q8:Q40" si="7">P8^2</f>
        <v>111.14432564820703</v>
      </c>
    </row>
    <row r="9" spans="1:18" x14ac:dyDescent="0.2">
      <c r="C9">
        <v>9</v>
      </c>
      <c r="D9" s="4">
        <v>1908646223</v>
      </c>
      <c r="E9">
        <v>1986</v>
      </c>
      <c r="F9" s="2">
        <f t="shared" si="0"/>
        <v>1908.646223</v>
      </c>
      <c r="J9">
        <f t="shared" si="1"/>
        <v>1981</v>
      </c>
      <c r="K9" s="2">
        <f t="shared" si="2"/>
        <v>1311.3480750000001</v>
      </c>
      <c r="L9" s="6"/>
      <c r="M9" s="3">
        <f t="shared" si="3"/>
        <v>1309.4422725838401</v>
      </c>
      <c r="N9" s="3">
        <f t="shared" si="4"/>
        <v>130.84050411403194</v>
      </c>
      <c r="O9" s="2">
        <f t="shared" si="5"/>
        <v>1273.2320266768002</v>
      </c>
      <c r="P9" s="2">
        <f t="shared" si="6"/>
        <v>38.116048323199948</v>
      </c>
      <c r="Q9" s="1">
        <f t="shared" si="7"/>
        <v>1452.8331397765135</v>
      </c>
    </row>
    <row r="10" spans="1:18" x14ac:dyDescent="0.2">
      <c r="C10">
        <v>10</v>
      </c>
      <c r="D10" s="4">
        <v>2044385886</v>
      </c>
      <c r="E10">
        <v>1987</v>
      </c>
      <c r="F10" s="2">
        <f t="shared" si="0"/>
        <v>2044.385886</v>
      </c>
      <c r="J10">
        <f t="shared" si="1"/>
        <v>1982</v>
      </c>
      <c r="K10" s="2">
        <f t="shared" si="2"/>
        <v>1414.8554389999999</v>
      </c>
      <c r="L10" s="6"/>
      <c r="M10" s="3">
        <f t="shared" si="3"/>
        <v>1416.1268058848937</v>
      </c>
      <c r="N10" s="3">
        <f t="shared" si="4"/>
        <v>130.58623073705323</v>
      </c>
      <c r="O10" s="2">
        <f t="shared" si="5"/>
        <v>1440.2827766978721</v>
      </c>
      <c r="P10" s="2">
        <f t="shared" si="6"/>
        <v>-25.42733769787219</v>
      </c>
      <c r="Q10" s="1">
        <f t="shared" si="7"/>
        <v>646.54950240163225</v>
      </c>
    </row>
    <row r="11" spans="1:18" x14ac:dyDescent="0.2">
      <c r="C11">
        <v>11</v>
      </c>
      <c r="D11" s="4">
        <v>2222942087</v>
      </c>
      <c r="E11">
        <v>1988</v>
      </c>
      <c r="F11" s="2">
        <f t="shared" si="0"/>
        <v>2222.9420869999999</v>
      </c>
      <c r="J11">
        <f t="shared" si="1"/>
        <v>1983</v>
      </c>
      <c r="K11" s="2">
        <f t="shared" si="2"/>
        <v>1514.818755</v>
      </c>
      <c r="L11" s="6"/>
      <c r="M11" s="3">
        <f t="shared" si="3"/>
        <v>1516.4134690810974</v>
      </c>
      <c r="N11" s="3">
        <f t="shared" si="4"/>
        <v>130.26728792083375</v>
      </c>
      <c r="O11" s="2">
        <f t="shared" si="5"/>
        <v>1546.7130366219469</v>
      </c>
      <c r="P11" s="2">
        <f t="shared" si="6"/>
        <v>-31.894281621946902</v>
      </c>
      <c r="Q11" s="1">
        <f t="shared" si="7"/>
        <v>1017.2452001800599</v>
      </c>
    </row>
    <row r="12" spans="1:18" x14ac:dyDescent="0.2">
      <c r="C12">
        <v>12</v>
      </c>
      <c r="D12" s="4">
        <v>2329942431</v>
      </c>
      <c r="E12">
        <v>1989</v>
      </c>
      <c r="F12" s="2">
        <f t="shared" si="0"/>
        <v>2329.9424309999999</v>
      </c>
      <c r="J12">
        <f t="shared" si="1"/>
        <v>1984</v>
      </c>
      <c r="K12" s="2">
        <f t="shared" si="2"/>
        <v>1686.320154</v>
      </c>
      <c r="L12" s="6">
        <f>AVERAGE(K8:K12)</f>
        <v>1413.9175962000002</v>
      </c>
      <c r="M12" s="3">
        <f t="shared" si="3"/>
        <v>1684.3381841500966</v>
      </c>
      <c r="N12" s="3">
        <f t="shared" si="4"/>
        <v>130.66368189081444</v>
      </c>
      <c r="O12" s="2">
        <f t="shared" si="5"/>
        <v>1646.6807570019312</v>
      </c>
      <c r="P12" s="2">
        <f t="shared" si="6"/>
        <v>39.639396998068833</v>
      </c>
      <c r="Q12" s="1">
        <f t="shared" si="7"/>
        <v>1571.2817943705084</v>
      </c>
    </row>
    <row r="13" spans="1:18" x14ac:dyDescent="0.2">
      <c r="C13">
        <v>13</v>
      </c>
      <c r="D13" s="4">
        <v>2431218941</v>
      </c>
      <c r="E13">
        <v>1990</v>
      </c>
      <c r="F13" s="2">
        <f t="shared" si="0"/>
        <v>2431.2189410000001</v>
      </c>
      <c r="J13">
        <f t="shared" si="1"/>
        <v>1985</v>
      </c>
      <c r="K13" s="2">
        <f t="shared" si="2"/>
        <v>1827.7905699999999</v>
      </c>
      <c r="L13" s="6"/>
      <c r="M13" s="3">
        <f t="shared" si="3"/>
        <v>1827.1511348020454</v>
      </c>
      <c r="N13" s="3">
        <f t="shared" si="4"/>
        <v>130.79156893040533</v>
      </c>
      <c r="O13" s="2">
        <f t="shared" si="5"/>
        <v>1815.001866040911</v>
      </c>
      <c r="P13" s="2">
        <f t="shared" si="6"/>
        <v>12.788703959088934</v>
      </c>
      <c r="Q13" s="1">
        <f t="shared" si="7"/>
        <v>163.55094895321699</v>
      </c>
    </row>
    <row r="14" spans="1:18" x14ac:dyDescent="0.2">
      <c r="C14">
        <v>14</v>
      </c>
      <c r="D14" s="4">
        <v>2353759183</v>
      </c>
      <c r="E14">
        <v>1991</v>
      </c>
      <c r="F14" s="2">
        <f t="shared" si="0"/>
        <v>2353.7591830000001</v>
      </c>
      <c r="J14">
        <f t="shared" si="1"/>
        <v>1986</v>
      </c>
      <c r="K14" s="2">
        <f t="shared" si="2"/>
        <v>1908.646223</v>
      </c>
      <c r="L14" s="7"/>
      <c r="M14" s="3">
        <f t="shared" si="3"/>
        <v>1911.1110470366225</v>
      </c>
      <c r="N14" s="3">
        <f t="shared" si="4"/>
        <v>130.29860412308082</v>
      </c>
      <c r="O14" s="2">
        <f t="shared" si="5"/>
        <v>1957.9427037324508</v>
      </c>
      <c r="P14" s="2">
        <f t="shared" si="6"/>
        <v>-49.296480732450846</v>
      </c>
      <c r="Q14" s="1">
        <f t="shared" si="7"/>
        <v>2430.1430126048976</v>
      </c>
    </row>
    <row r="15" spans="1:18" x14ac:dyDescent="0.2">
      <c r="C15">
        <v>15</v>
      </c>
      <c r="D15" s="4">
        <v>2277821789</v>
      </c>
      <c r="E15">
        <v>1992</v>
      </c>
      <c r="F15" s="2">
        <f t="shared" si="0"/>
        <v>2277.8217890000001</v>
      </c>
      <c r="J15">
        <f t="shared" si="1"/>
        <v>1987</v>
      </c>
      <c r="K15" s="2">
        <f t="shared" si="2"/>
        <v>2044.385886</v>
      </c>
      <c r="L15" s="6"/>
      <c r="M15" s="3">
        <f t="shared" si="3"/>
        <v>2044.2370742579851</v>
      </c>
      <c r="N15" s="3">
        <f t="shared" si="4"/>
        <v>130.32836647148378</v>
      </c>
      <c r="O15" s="2">
        <f t="shared" si="5"/>
        <v>2041.4096511597033</v>
      </c>
      <c r="P15" s="2">
        <f t="shared" si="6"/>
        <v>2.9762348402966836</v>
      </c>
      <c r="Q15" s="1">
        <f t="shared" si="7"/>
        <v>8.8579738245958257</v>
      </c>
    </row>
    <row r="16" spans="1:18" x14ac:dyDescent="0.2">
      <c r="C16">
        <v>16</v>
      </c>
      <c r="D16" s="4">
        <v>2402242735</v>
      </c>
      <c r="E16">
        <v>1993</v>
      </c>
      <c r="F16" s="2">
        <f t="shared" si="0"/>
        <v>2402.2427349999998</v>
      </c>
      <c r="J16">
        <f t="shared" si="1"/>
        <v>1988</v>
      </c>
      <c r="K16" s="2">
        <f t="shared" si="2"/>
        <v>2222.9420869999999</v>
      </c>
      <c r="L16" s="6"/>
      <c r="M16" s="3">
        <f t="shared" si="3"/>
        <v>2220.5232546864731</v>
      </c>
      <c r="N16" s="3">
        <f t="shared" si="4"/>
        <v>130.81213293418909</v>
      </c>
      <c r="O16" s="2">
        <f t="shared" si="5"/>
        <v>2174.5654407294687</v>
      </c>
      <c r="P16" s="2">
        <f t="shared" si="6"/>
        <v>48.376646270531182</v>
      </c>
      <c r="Q16" s="1">
        <f t="shared" si="7"/>
        <v>2340.2999043840987</v>
      </c>
    </row>
    <row r="17" spans="3:17" ht="13.5" thickBot="1" x14ac:dyDescent="0.25">
      <c r="C17">
        <v>17</v>
      </c>
      <c r="D17" s="4">
        <v>2503646147</v>
      </c>
      <c r="E17">
        <v>1994</v>
      </c>
      <c r="F17" s="2">
        <f t="shared" si="0"/>
        <v>2503.6461469999999</v>
      </c>
      <c r="J17">
        <f t="shared" si="1"/>
        <v>1989</v>
      </c>
      <c r="K17" s="2">
        <f t="shared" si="2"/>
        <v>2329.9424309999999</v>
      </c>
      <c r="L17" s="5">
        <f>AVERAGE(K13:K17)</f>
        <v>2066.7414393999998</v>
      </c>
      <c r="M17" s="3">
        <f t="shared" si="3"/>
        <v>2331.0120788310333</v>
      </c>
      <c r="N17" s="3">
        <f t="shared" si="4"/>
        <v>130.59820336798248</v>
      </c>
      <c r="O17" s="2">
        <f t="shared" si="5"/>
        <v>2351.335387620662</v>
      </c>
      <c r="P17" s="2">
        <f t="shared" si="6"/>
        <v>-21.392956620662062</v>
      </c>
      <c r="Q17" s="1">
        <f t="shared" si="7"/>
        <v>457.65859297352876</v>
      </c>
    </row>
    <row r="18" spans="3:17" x14ac:dyDescent="0.2">
      <c r="C18">
        <v>18</v>
      </c>
      <c r="D18" s="4">
        <v>2620932433</v>
      </c>
      <c r="E18">
        <v>1995</v>
      </c>
      <c r="F18" s="2">
        <f t="shared" si="0"/>
        <v>2620.9324329999999</v>
      </c>
      <c r="J18">
        <f t="shared" si="1"/>
        <v>1990</v>
      </c>
      <c r="K18" s="2">
        <f t="shared" si="2"/>
        <v>2431.2189410000001</v>
      </c>
      <c r="L18" s="2"/>
      <c r="M18" s="3">
        <f t="shared" si="3"/>
        <v>2432.7385080599511</v>
      </c>
      <c r="N18" s="3">
        <f t="shared" si="4"/>
        <v>130.29428995599233</v>
      </c>
      <c r="O18" s="2">
        <f t="shared" si="5"/>
        <v>2461.6102821990157</v>
      </c>
      <c r="P18" s="2">
        <f t="shared" si="6"/>
        <v>-30.391341199015642</v>
      </c>
      <c r="Q18" s="1">
        <f t="shared" si="7"/>
        <v>923.63361987498547</v>
      </c>
    </row>
    <row r="19" spans="3:17" x14ac:dyDescent="0.2">
      <c r="C19">
        <v>19</v>
      </c>
      <c r="D19" s="4">
        <v>2742206403</v>
      </c>
      <c r="E19">
        <v>1996</v>
      </c>
      <c r="F19" s="2">
        <f t="shared" si="0"/>
        <v>2742.2064030000001</v>
      </c>
      <c r="J19">
        <f t="shared" si="1"/>
        <v>1991</v>
      </c>
      <c r="K19" s="2">
        <f t="shared" si="2"/>
        <v>2353.7591830000001</v>
      </c>
      <c r="L19" s="2"/>
      <c r="M19" s="3">
        <f t="shared" si="3"/>
        <v>2364.2228637507974</v>
      </c>
      <c r="N19" s="3">
        <f t="shared" si="4"/>
        <v>128.2015538058329</v>
      </c>
      <c r="O19" s="2">
        <f t="shared" si="5"/>
        <v>2563.0327980159436</v>
      </c>
      <c r="P19" s="2">
        <f t="shared" si="6"/>
        <v>-209.27361501594351</v>
      </c>
      <c r="Q19" s="1">
        <f t="shared" si="7"/>
        <v>43795.445941841332</v>
      </c>
    </row>
    <row r="20" spans="3:17" x14ac:dyDescent="0.2">
      <c r="C20">
        <v>20</v>
      </c>
      <c r="D20" s="4">
        <v>2937083067</v>
      </c>
      <c r="E20">
        <v>1997</v>
      </c>
      <c r="F20" s="2">
        <f t="shared" si="0"/>
        <v>2937.083067</v>
      </c>
      <c r="J20">
        <f t="shared" si="1"/>
        <v>1992</v>
      </c>
      <c r="K20" s="2">
        <f t="shared" si="2"/>
        <v>2277.8217890000001</v>
      </c>
      <c r="M20" s="3">
        <f t="shared" si="3"/>
        <v>2288.5519204278316</v>
      </c>
      <c r="N20" s="3">
        <f t="shared" si="4"/>
        <v>126.05552752026659</v>
      </c>
      <c r="O20" s="2">
        <f t="shared" si="5"/>
        <v>2492.4244175566305</v>
      </c>
      <c r="P20" s="2">
        <f t="shared" si="6"/>
        <v>-214.60262855663041</v>
      </c>
      <c r="Q20" s="1">
        <f t="shared" si="7"/>
        <v>46054.288183415083</v>
      </c>
    </row>
    <row r="21" spans="3:17" x14ac:dyDescent="0.2">
      <c r="C21">
        <v>21</v>
      </c>
      <c r="D21" s="4">
        <v>3069378220</v>
      </c>
      <c r="E21">
        <v>1998</v>
      </c>
      <c r="F21" s="2">
        <f t="shared" si="0"/>
        <v>3069.3782200000001</v>
      </c>
      <c r="J21">
        <f t="shared" si="1"/>
        <v>1993</v>
      </c>
      <c r="K21" s="2">
        <f t="shared" si="2"/>
        <v>2402.2427349999998</v>
      </c>
      <c r="L21" s="2"/>
      <c r="M21" s="3">
        <f t="shared" si="3"/>
        <v>2402.8609706474049</v>
      </c>
      <c r="N21" s="3">
        <f t="shared" si="4"/>
        <v>125.93188039078561</v>
      </c>
      <c r="O21" s="2">
        <f t="shared" si="5"/>
        <v>2414.6074479480981</v>
      </c>
      <c r="P21" s="2">
        <f t="shared" si="6"/>
        <v>-12.364712948098258</v>
      </c>
      <c r="Q21" s="1">
        <f t="shared" si="7"/>
        <v>152.88612628886872</v>
      </c>
    </row>
    <row r="22" spans="3:17" x14ac:dyDescent="0.2">
      <c r="C22">
        <v>22</v>
      </c>
      <c r="D22" s="4">
        <v>3204138379</v>
      </c>
      <c r="E22">
        <v>1999</v>
      </c>
      <c r="F22" s="2">
        <f t="shared" si="0"/>
        <v>3204.138379</v>
      </c>
      <c r="J22">
        <f t="shared" si="1"/>
        <v>1994</v>
      </c>
      <c r="K22" s="2">
        <f t="shared" si="2"/>
        <v>2503.6461469999999</v>
      </c>
      <c r="L22" s="2"/>
      <c r="M22" s="3">
        <f t="shared" si="3"/>
        <v>2504.9034822019094</v>
      </c>
      <c r="N22" s="3">
        <f t="shared" si="4"/>
        <v>125.68041335040371</v>
      </c>
      <c r="O22" s="2">
        <f t="shared" si="5"/>
        <v>2528.7928510381903</v>
      </c>
      <c r="P22" s="2">
        <f t="shared" si="6"/>
        <v>-25.146704038190364</v>
      </c>
      <c r="Q22" s="1">
        <f t="shared" si="7"/>
        <v>632.35672398433962</v>
      </c>
    </row>
    <row r="23" spans="3:17" x14ac:dyDescent="0.2">
      <c r="C23">
        <v>23</v>
      </c>
      <c r="D23" s="4">
        <v>3525609617</v>
      </c>
      <c r="E23">
        <v>2000</v>
      </c>
      <c r="F23" s="2">
        <f t="shared" si="0"/>
        <v>3525.6096170000001</v>
      </c>
      <c r="J23">
        <f t="shared" si="1"/>
        <v>1995</v>
      </c>
      <c r="K23" s="2">
        <f t="shared" si="2"/>
        <v>2620.9324329999999</v>
      </c>
      <c r="L23" s="2"/>
      <c r="M23" s="3">
        <f t="shared" si="3"/>
        <v>2621.4150061276155</v>
      </c>
      <c r="N23" s="3">
        <f t="shared" si="4"/>
        <v>125.58389872488058</v>
      </c>
      <c r="O23" s="2">
        <f t="shared" si="5"/>
        <v>2630.5838955523132</v>
      </c>
      <c r="P23" s="2">
        <f t="shared" si="6"/>
        <v>-9.6514625523132054</v>
      </c>
      <c r="Q23" s="1">
        <f t="shared" si="7"/>
        <v>93.150729398704129</v>
      </c>
    </row>
    <row r="24" spans="3:17" x14ac:dyDescent="0.2">
      <c r="C24">
        <v>24</v>
      </c>
      <c r="D24" s="4">
        <v>3678734495</v>
      </c>
      <c r="E24">
        <v>2001</v>
      </c>
      <c r="F24" s="2">
        <f t="shared" si="0"/>
        <v>3678.7344950000002</v>
      </c>
      <c r="J24">
        <f t="shared" si="1"/>
        <v>1996</v>
      </c>
      <c r="K24" s="2">
        <f t="shared" si="2"/>
        <v>2742.2064030000001</v>
      </c>
      <c r="L24" s="2"/>
      <c r="M24" s="3">
        <f t="shared" si="3"/>
        <v>2742.4460280926251</v>
      </c>
      <c r="N24" s="3">
        <f t="shared" si="4"/>
        <v>125.53597370635562</v>
      </c>
      <c r="O24" s="2">
        <f t="shared" si="5"/>
        <v>2746.9989048524963</v>
      </c>
      <c r="P24" s="2">
        <f t="shared" si="6"/>
        <v>-4.792501852496116</v>
      </c>
      <c r="Q24" s="1">
        <f t="shared" si="7"/>
        <v>22.968074006178703</v>
      </c>
    </row>
    <row r="25" spans="3:17" x14ac:dyDescent="0.2">
      <c r="C25">
        <v>25</v>
      </c>
      <c r="D25" s="4">
        <v>3373354384</v>
      </c>
      <c r="E25">
        <v>2002</v>
      </c>
      <c r="F25" s="2">
        <f t="shared" si="0"/>
        <v>3373.3543840000002</v>
      </c>
      <c r="J25">
        <f t="shared" si="1"/>
        <v>1997</v>
      </c>
      <c r="K25" s="2">
        <f t="shared" si="2"/>
        <v>2937.083067</v>
      </c>
      <c r="L25" s="2"/>
      <c r="M25" s="3">
        <f t="shared" si="3"/>
        <v>2933.628013739949</v>
      </c>
      <c r="N25" s="3">
        <f t="shared" si="4"/>
        <v>126.22698435836581</v>
      </c>
      <c r="O25" s="2">
        <f t="shared" si="5"/>
        <v>2867.9820017989805</v>
      </c>
      <c r="P25" s="2">
        <f t="shared" si="6"/>
        <v>69.101065201019537</v>
      </c>
      <c r="Q25" s="1">
        <f t="shared" si="7"/>
        <v>4774.9572119155537</v>
      </c>
    </row>
    <row r="26" spans="3:17" x14ac:dyDescent="0.2">
      <c r="C26">
        <v>26</v>
      </c>
      <c r="D26" s="4">
        <v>3550673303</v>
      </c>
      <c r="E26">
        <v>2003</v>
      </c>
      <c r="F26" s="2">
        <f t="shared" si="0"/>
        <v>3550.673303</v>
      </c>
      <c r="J26">
        <f t="shared" si="1"/>
        <v>1998</v>
      </c>
      <c r="K26" s="2">
        <f t="shared" si="2"/>
        <v>3069.3782200000001</v>
      </c>
      <c r="L26" s="2"/>
      <c r="M26" s="3">
        <f t="shared" si="3"/>
        <v>3068.902058904916</v>
      </c>
      <c r="N26" s="3">
        <f t="shared" si="4"/>
        <v>126.32221657738266</v>
      </c>
      <c r="O26" s="2">
        <f t="shared" si="5"/>
        <v>3059.8549980983148</v>
      </c>
      <c r="P26" s="2">
        <f t="shared" si="6"/>
        <v>9.5232219016852468</v>
      </c>
      <c r="Q26" s="1">
        <f t="shared" si="7"/>
        <v>90.691755388737576</v>
      </c>
    </row>
    <row r="27" spans="3:17" x14ac:dyDescent="0.2">
      <c r="C27">
        <v>27</v>
      </c>
      <c r="D27" s="4">
        <v>4042486189</v>
      </c>
      <c r="E27">
        <v>2004</v>
      </c>
      <c r="F27" s="2">
        <f t="shared" si="0"/>
        <v>4042.4861890000002</v>
      </c>
      <c r="J27">
        <f t="shared" si="1"/>
        <v>1999</v>
      </c>
      <c r="K27" s="2">
        <f t="shared" si="2"/>
        <v>3204.138379</v>
      </c>
      <c r="L27" s="2"/>
      <c r="M27" s="3">
        <f t="shared" si="3"/>
        <v>3203.692673824115</v>
      </c>
      <c r="N27" s="3">
        <f t="shared" si="4"/>
        <v>126.41135761255967</v>
      </c>
      <c r="O27" s="2">
        <f t="shared" si="5"/>
        <v>3195.2242754822987</v>
      </c>
      <c r="P27" s="2">
        <f t="shared" si="6"/>
        <v>8.9141035177012782</v>
      </c>
      <c r="Q27" s="1">
        <f t="shared" si="7"/>
        <v>79.461241524294309</v>
      </c>
    </row>
    <row r="28" spans="3:17" x14ac:dyDescent="0.2">
      <c r="C28">
        <v>28</v>
      </c>
      <c r="D28" s="4">
        <v>4375119119</v>
      </c>
      <c r="E28">
        <v>2005</v>
      </c>
      <c r="F28" s="2">
        <f t="shared" si="0"/>
        <v>4375.119119</v>
      </c>
      <c r="J28">
        <f t="shared" si="1"/>
        <v>2000</v>
      </c>
      <c r="K28" s="2">
        <f t="shared" si="2"/>
        <v>3525.6096170000001</v>
      </c>
      <c r="L28" s="2"/>
      <c r="M28" s="3">
        <f t="shared" si="3"/>
        <v>3515.8343377218339</v>
      </c>
      <c r="N28" s="3">
        <f t="shared" si="4"/>
        <v>128.36641346819292</v>
      </c>
      <c r="O28" s="2">
        <f t="shared" si="5"/>
        <v>3330.1040314366746</v>
      </c>
      <c r="P28" s="2">
        <f t="shared" si="6"/>
        <v>195.50558556332544</v>
      </c>
      <c r="Q28" s="1">
        <f t="shared" si="7"/>
        <v>38222.433986458767</v>
      </c>
    </row>
    <row r="29" spans="3:17" x14ac:dyDescent="0.2">
      <c r="C29">
        <v>29</v>
      </c>
      <c r="D29" s="4">
        <v>4439362371</v>
      </c>
      <c r="E29">
        <v>2006</v>
      </c>
      <c r="F29" s="2">
        <f t="shared" si="0"/>
        <v>4439.3623710000002</v>
      </c>
      <c r="J29">
        <f t="shared" si="1"/>
        <v>2001</v>
      </c>
      <c r="K29" s="2">
        <f t="shared" si="2"/>
        <v>3678.7344950000002</v>
      </c>
      <c r="L29" s="2"/>
      <c r="M29" s="3">
        <f t="shared" si="3"/>
        <v>3677.0078078095016</v>
      </c>
      <c r="N29" s="3">
        <f t="shared" si="4"/>
        <v>128.71175090629265</v>
      </c>
      <c r="O29" s="2">
        <f t="shared" si="5"/>
        <v>3644.2007511900269</v>
      </c>
      <c r="P29" s="2">
        <f t="shared" si="6"/>
        <v>34.533743809973203</v>
      </c>
      <c r="Q29" s="1">
        <f t="shared" si="7"/>
        <v>1192.5794615328625</v>
      </c>
    </row>
    <row r="30" spans="3:17" x14ac:dyDescent="0.2">
      <c r="C30">
        <v>30</v>
      </c>
      <c r="D30" s="4">
        <v>4644538885</v>
      </c>
      <c r="E30">
        <v>2007</v>
      </c>
      <c r="F30" s="2">
        <f t="shared" si="0"/>
        <v>4644.5388849999999</v>
      </c>
      <c r="J30">
        <f t="shared" si="1"/>
        <v>2002</v>
      </c>
      <c r="K30" s="2">
        <f t="shared" si="2"/>
        <v>3373.3543840000002</v>
      </c>
      <c r="L30" s="2"/>
      <c r="M30" s="3">
        <f t="shared" si="3"/>
        <v>3394.97264273579</v>
      </c>
      <c r="N30" s="3">
        <f t="shared" si="4"/>
        <v>124.38809915913471</v>
      </c>
      <c r="O30" s="2">
        <f t="shared" si="5"/>
        <v>3805.7195587157944</v>
      </c>
      <c r="P30" s="2">
        <f t="shared" si="6"/>
        <v>-432.36517471579418</v>
      </c>
      <c r="Q30" s="1">
        <f t="shared" si="7"/>
        <v>186939.64430701922</v>
      </c>
    </row>
    <row r="31" spans="3:17" x14ac:dyDescent="0.2">
      <c r="C31">
        <v>31</v>
      </c>
      <c r="D31" s="4">
        <v>4890737750</v>
      </c>
      <c r="E31">
        <v>2008</v>
      </c>
      <c r="F31" s="2">
        <f t="shared" si="0"/>
        <v>4890.7377500000002</v>
      </c>
      <c r="J31">
        <f t="shared" si="1"/>
        <v>2003</v>
      </c>
      <c r="K31" s="2">
        <f t="shared" si="2"/>
        <v>3550.673303</v>
      </c>
      <c r="L31" s="2"/>
      <c r="M31" s="3">
        <f t="shared" si="3"/>
        <v>3549.1076749447461</v>
      </c>
      <c r="N31" s="3">
        <f t="shared" si="4"/>
        <v>124.70122477018546</v>
      </c>
      <c r="O31" s="2">
        <f t="shared" si="5"/>
        <v>3519.3607418949246</v>
      </c>
      <c r="P31" s="2">
        <f t="shared" si="6"/>
        <v>31.312561105075474</v>
      </c>
      <c r="Q31" s="1">
        <f t="shared" si="7"/>
        <v>980.47648295908539</v>
      </c>
    </row>
    <row r="32" spans="3:17" x14ac:dyDescent="0.2">
      <c r="C32">
        <v>32</v>
      </c>
      <c r="D32" s="4">
        <v>4614926014</v>
      </c>
      <c r="E32">
        <v>2009</v>
      </c>
      <c r="F32" s="2">
        <f t="shared" si="0"/>
        <v>4614.9260139999997</v>
      </c>
      <c r="J32">
        <f t="shared" si="1"/>
        <v>2004</v>
      </c>
      <c r="K32" s="2">
        <f t="shared" si="2"/>
        <v>4042.4861890000002</v>
      </c>
      <c r="L32" s="2"/>
      <c r="M32" s="3">
        <f t="shared" si="3"/>
        <v>4024.0523245357467</v>
      </c>
      <c r="N32" s="3">
        <f t="shared" si="4"/>
        <v>128.38799766303615</v>
      </c>
      <c r="O32" s="2">
        <f t="shared" si="5"/>
        <v>3673.8088997149316</v>
      </c>
      <c r="P32" s="2">
        <f t="shared" si="6"/>
        <v>368.67728928506858</v>
      </c>
      <c r="Q32" s="1">
        <f t="shared" si="7"/>
        <v>135922.94363458615</v>
      </c>
    </row>
    <row r="33" spans="3:17" x14ac:dyDescent="0.2">
      <c r="C33">
        <v>33</v>
      </c>
      <c r="D33" s="4">
        <v>5076371075</v>
      </c>
      <c r="E33">
        <v>2010</v>
      </c>
      <c r="F33" s="2">
        <f t="shared" si="0"/>
        <v>5076.371075</v>
      </c>
      <c r="J33">
        <f t="shared" si="1"/>
        <v>2005</v>
      </c>
      <c r="K33" s="2">
        <f t="shared" si="2"/>
        <v>4375.119119</v>
      </c>
      <c r="L33" s="2"/>
      <c r="M33" s="3">
        <f t="shared" si="3"/>
        <v>4363.9851791599394</v>
      </c>
      <c r="N33" s="3">
        <f t="shared" si="4"/>
        <v>130.61478563104831</v>
      </c>
      <c r="O33" s="2">
        <f t="shared" si="5"/>
        <v>4152.4403221987832</v>
      </c>
      <c r="P33" s="2">
        <f t="shared" si="6"/>
        <v>222.67879680121678</v>
      </c>
      <c r="Q33" s="1">
        <f t="shared" si="7"/>
        <v>49585.846544837594</v>
      </c>
    </row>
    <row r="34" spans="3:17" x14ac:dyDescent="0.2">
      <c r="C34">
        <v>34</v>
      </c>
      <c r="D34" s="4">
        <v>5610243143</v>
      </c>
      <c r="E34">
        <v>2011</v>
      </c>
      <c r="F34" s="2">
        <f t="shared" si="0"/>
        <v>5610.2431429999997</v>
      </c>
      <c r="J34">
        <f t="shared" si="1"/>
        <v>2006</v>
      </c>
      <c r="K34" s="2">
        <f t="shared" si="2"/>
        <v>4439.3623710000002</v>
      </c>
      <c r="L34" s="2"/>
      <c r="M34" s="3">
        <f t="shared" si="3"/>
        <v>4442.1242506895496</v>
      </c>
      <c r="N34" s="3">
        <f t="shared" si="4"/>
        <v>130.06240969313842</v>
      </c>
      <c r="O34" s="2">
        <f t="shared" si="5"/>
        <v>4494.5999647909875</v>
      </c>
      <c r="P34" s="2">
        <f t="shared" si="6"/>
        <v>-55.237593790987376</v>
      </c>
      <c r="Q34" s="1">
        <f t="shared" si="7"/>
        <v>3051.1917678181271</v>
      </c>
    </row>
    <row r="35" spans="3:17" x14ac:dyDescent="0.2">
      <c r="C35">
        <v>35</v>
      </c>
      <c r="D35" s="4">
        <v>5826046428</v>
      </c>
      <c r="E35">
        <v>2012</v>
      </c>
      <c r="F35" s="2">
        <f t="shared" si="0"/>
        <v>5826.0464279999997</v>
      </c>
      <c r="J35">
        <f t="shared" si="1"/>
        <v>2007</v>
      </c>
      <c r="K35" s="2">
        <f t="shared" si="2"/>
        <v>4644.5388849999999</v>
      </c>
      <c r="L35" s="2"/>
      <c r="M35" s="3">
        <f t="shared" si="3"/>
        <v>4640.9212737691341</v>
      </c>
      <c r="N35" s="3">
        <f t="shared" si="4"/>
        <v>130.78593193931152</v>
      </c>
      <c r="O35" s="2">
        <f t="shared" si="5"/>
        <v>4572.1866603826884</v>
      </c>
      <c r="P35" s="2">
        <f t="shared" si="6"/>
        <v>72.352224617311549</v>
      </c>
      <c r="Q35" s="1">
        <f t="shared" si="7"/>
        <v>5234.8444070739033</v>
      </c>
    </row>
    <row r="36" spans="3:17" x14ac:dyDescent="0.2">
      <c r="J36">
        <f t="shared" si="1"/>
        <v>2008</v>
      </c>
      <c r="K36" s="2">
        <f t="shared" si="2"/>
        <v>4890.7377500000002</v>
      </c>
      <c r="L36" s="2"/>
      <c r="M36" s="3">
        <f t="shared" si="3"/>
        <v>4884.7862227854221</v>
      </c>
      <c r="N36" s="3">
        <f t="shared" si="4"/>
        <v>131.97623738222705</v>
      </c>
      <c r="O36" s="2">
        <f t="shared" si="5"/>
        <v>4771.7072057084461</v>
      </c>
      <c r="P36" s="2">
        <f t="shared" si="6"/>
        <v>119.03054429155418</v>
      </c>
      <c r="Q36" s="1">
        <f t="shared" si="7"/>
        <v>14168.270474343641</v>
      </c>
    </row>
    <row r="37" spans="3:17" x14ac:dyDescent="0.2">
      <c r="J37">
        <f t="shared" si="1"/>
        <v>2009</v>
      </c>
      <c r="K37" s="2">
        <f t="shared" si="2"/>
        <v>4614.9260139999997</v>
      </c>
      <c r="L37" s="2"/>
      <c r="M37" s="3">
        <f t="shared" si="3"/>
        <v>4635.0178363083824</v>
      </c>
      <c r="N37" s="3">
        <f t="shared" si="4"/>
        <v>127.95787292055056</v>
      </c>
      <c r="O37" s="2">
        <f t="shared" si="5"/>
        <v>5016.7624601676489</v>
      </c>
      <c r="P37" s="2">
        <f t="shared" si="6"/>
        <v>-401.83644616764923</v>
      </c>
      <c r="Q37" s="1">
        <f t="shared" si="7"/>
        <v>161472.52946864607</v>
      </c>
    </row>
    <row r="38" spans="3:17" x14ac:dyDescent="0.2">
      <c r="J38">
        <f t="shared" si="1"/>
        <v>2010</v>
      </c>
      <c r="K38" s="2">
        <f t="shared" si="2"/>
        <v>5076.371075</v>
      </c>
      <c r="L38" s="2"/>
      <c r="M38" s="3">
        <f t="shared" si="3"/>
        <v>5060.7013067114467</v>
      </c>
      <c r="N38" s="3">
        <f t="shared" si="4"/>
        <v>131.09182657826122</v>
      </c>
      <c r="O38" s="2">
        <f t="shared" si="5"/>
        <v>4762.9757092289328</v>
      </c>
      <c r="P38" s="2">
        <f t="shared" si="6"/>
        <v>313.39536577106719</v>
      </c>
      <c r="Q38" s="1">
        <f t="shared" si="7"/>
        <v>98216.655286780995</v>
      </c>
    </row>
    <row r="39" spans="3:17" x14ac:dyDescent="0.2">
      <c r="J39">
        <f t="shared" si="1"/>
        <v>2011</v>
      </c>
      <c r="K39" s="2">
        <f t="shared" si="2"/>
        <v>5610.2431429999997</v>
      </c>
      <c r="L39" s="2"/>
      <c r="M39" s="3">
        <f t="shared" si="3"/>
        <v>5589.3206425144854</v>
      </c>
      <c r="N39" s="3">
        <f t="shared" si="4"/>
        <v>135.27632667536415</v>
      </c>
      <c r="O39" s="2">
        <f t="shared" si="5"/>
        <v>5191.7931332897078</v>
      </c>
      <c r="P39" s="2">
        <f t="shared" si="6"/>
        <v>418.45000971029185</v>
      </c>
      <c r="Q39" s="1">
        <f t="shared" si="7"/>
        <v>175100.41062654334</v>
      </c>
    </row>
    <row r="40" spans="3:17" x14ac:dyDescent="0.2">
      <c r="J40">
        <f t="shared" si="1"/>
        <v>2012</v>
      </c>
      <c r="K40" s="2">
        <f t="shared" si="2"/>
        <v>5826.0464279999997</v>
      </c>
      <c r="L40" s="2"/>
      <c r="M40" s="3">
        <f t="shared" si="3"/>
        <v>5820.9739550594923</v>
      </c>
      <c r="N40" s="3">
        <f t="shared" si="4"/>
        <v>136.29082126346563</v>
      </c>
      <c r="O40" s="2">
        <f t="shared" si="5"/>
        <v>5724.5969691898499</v>
      </c>
      <c r="P40" s="2">
        <f t="shared" si="6"/>
        <v>101.44945881014974</v>
      </c>
      <c r="Q40" s="1">
        <f t="shared" si="7"/>
        <v>10291.992692872267</v>
      </c>
    </row>
    <row r="41" spans="3:17" x14ac:dyDescent="0.2">
      <c r="J41">
        <f>J40+1</f>
        <v>2013</v>
      </c>
      <c r="K41" s="2"/>
      <c r="L41" s="2"/>
      <c r="M41" s="3">
        <f t="shared" si="3"/>
        <v>5957.2647763229579</v>
      </c>
      <c r="N41" s="3">
        <f t="shared" si="4"/>
        <v>136.29082126346563</v>
      </c>
      <c r="O41" s="2">
        <f t="shared" si="5"/>
        <v>5957.2647763229579</v>
      </c>
      <c r="P41" s="2"/>
      <c r="Q41" s="1"/>
    </row>
    <row r="42" spans="3:17" x14ac:dyDescent="0.2">
      <c r="J42">
        <f>J41+1</f>
        <v>2014</v>
      </c>
      <c r="K42" s="2"/>
      <c r="L42" s="2"/>
      <c r="M42" s="3">
        <f t="shared" si="3"/>
        <v>6093.5555975864236</v>
      </c>
      <c r="N42" s="3">
        <f t="shared" si="4"/>
        <v>136.29082126346563</v>
      </c>
      <c r="O42" s="2">
        <f t="shared" si="5"/>
        <v>6093.5555975864236</v>
      </c>
      <c r="P42" s="2"/>
      <c r="Q42" s="1"/>
    </row>
    <row r="43" spans="3:17" x14ac:dyDescent="0.2">
      <c r="J43">
        <f>J42+1</f>
        <v>2015</v>
      </c>
      <c r="K43" s="2"/>
      <c r="M43" s="3">
        <f t="shared" si="3"/>
        <v>6229.8464188498892</v>
      </c>
      <c r="N43" s="3">
        <f t="shared" si="4"/>
        <v>136.29082126346563</v>
      </c>
      <c r="O43" s="2">
        <f t="shared" si="5"/>
        <v>6229.8464188498892</v>
      </c>
      <c r="P43" s="2"/>
      <c r="Q43" s="1"/>
    </row>
    <row r="44" spans="3:17" x14ac:dyDescent="0.2">
      <c r="J44">
        <f>J43+1</f>
        <v>2016</v>
      </c>
      <c r="K44" s="2"/>
      <c r="M44" s="3">
        <f t="shared" si="3"/>
        <v>6366.1372401133549</v>
      </c>
      <c r="N44" s="3">
        <f t="shared" si="4"/>
        <v>136.29082126346563</v>
      </c>
      <c r="O44" s="2">
        <f t="shared" si="5"/>
        <v>6366.1372401133549</v>
      </c>
      <c r="P44" s="2"/>
      <c r="Q44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Index</vt:lpstr>
      <vt:lpstr>Exposmooth</vt:lpstr>
      <vt:lpstr>HoltWExposmooth</vt:lpstr>
      <vt:lpstr>Figure29.11</vt:lpstr>
      <vt:lpstr>Exposmooth!Alpha</vt:lpstr>
      <vt:lpstr>Figure29.1</vt:lpstr>
      <vt:lpstr>Figure29.12</vt:lpstr>
      <vt:lpstr>Figure29.7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Dan</cp:lastModifiedBy>
  <dcterms:created xsi:type="dcterms:W3CDTF">2014-08-10T18:25:30Z</dcterms:created>
  <dcterms:modified xsi:type="dcterms:W3CDTF">2014-08-11T02:33:13Z</dcterms:modified>
</cp:coreProperties>
</file>